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0" documentId="13_ncr:1_{60C8E3C8-FAE8-4403-BB2F-F50C004E0E1A}" xr6:coauthVersionLast="47" xr6:coauthVersionMax="47" xr10:uidLastSave="{00000000-0000-0000-0000-000000000000}"/>
  <bookViews>
    <workbookView xWindow="6645" yWindow="1095" windowWidth="21465" windowHeight="19125" tabRatio="853" xr2:uid="{00000000-000D-0000-FFFF-FFFF00000000}"/>
  </bookViews>
  <sheets>
    <sheet name="Sheet1" sheetId="8" r:id="rId1"/>
    <sheet name="(#1) Peer Inside Any Multiple" sheetId="3" r:id="rId2"/>
    <sheet name="(#2) Build a Custom Multiple" sheetId="5" r:id="rId3"/>
    <sheet name="(#3) Calc Multiple Growth Rate" sheetId="7" r:id="rId4"/>
    <sheet name="(#4) Determine an EBITDA Amount"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6" l="1"/>
  <c r="G13" i="7"/>
  <c r="G13" i="3"/>
  <c r="G13" i="5"/>
  <c r="G16" i="6"/>
  <c r="BO56" i="6"/>
  <c r="BD44" i="6"/>
  <c r="BB44" i="6"/>
  <c r="AZ44" i="6"/>
  <c r="AX44" i="6"/>
  <c r="BN32" i="6"/>
  <c r="BL32" i="6"/>
  <c r="BJ32" i="6"/>
  <c r="BH32" i="6"/>
  <c r="BD32" i="6"/>
  <c r="BB32" i="6"/>
  <c r="AZ32" i="6"/>
  <c r="AX32" i="6"/>
  <c r="AT32" i="6"/>
  <c r="AR32" i="6"/>
  <c r="AP32" i="6"/>
  <c r="AN32" i="6"/>
  <c r="BO29" i="6"/>
  <c r="BM29" i="6"/>
  <c r="BK29" i="6"/>
  <c r="BI29" i="6"/>
  <c r="BG29" i="6"/>
  <c r="BE29" i="6"/>
  <c r="BC29" i="6"/>
  <c r="BA29" i="6"/>
  <c r="AY29" i="6"/>
  <c r="AW29" i="6"/>
  <c r="AU29" i="6"/>
  <c r="AS29" i="6"/>
  <c r="AQ29" i="6"/>
  <c r="AO29" i="6"/>
  <c r="AM29" i="6"/>
  <c r="AK29" i="6"/>
  <c r="AI29" i="6"/>
  <c r="AG29" i="6"/>
  <c r="AE29" i="6"/>
  <c r="AC29" i="6"/>
  <c r="AA29" i="6"/>
  <c r="Y29" i="6"/>
  <c r="W29" i="6"/>
  <c r="U29" i="6"/>
  <c r="S29" i="6"/>
  <c r="Q29" i="6"/>
  <c r="O29" i="6"/>
  <c r="M29" i="6"/>
  <c r="K29" i="6"/>
  <c r="I29" i="6"/>
  <c r="I26" i="6"/>
  <c r="BD44" i="7"/>
  <c r="BB44" i="7"/>
  <c r="AZ44" i="7"/>
  <c r="AX44" i="7"/>
  <c r="I37" i="7"/>
  <c r="K37" i="7" s="1"/>
  <c r="BN32" i="7"/>
  <c r="BL32" i="7"/>
  <c r="BJ32" i="7"/>
  <c r="BH32" i="7"/>
  <c r="BD32" i="7"/>
  <c r="BB32" i="7"/>
  <c r="AZ32" i="7"/>
  <c r="AX32" i="7"/>
  <c r="AT32" i="7"/>
  <c r="AR32" i="7"/>
  <c r="AP32" i="7"/>
  <c r="AN32" i="7"/>
  <c r="G30" i="7"/>
  <c r="I38" i="7" s="1"/>
  <c r="I29" i="7"/>
  <c r="K29" i="7" s="1"/>
  <c r="M29" i="7" s="1"/>
  <c r="O29" i="7" s="1"/>
  <c r="Q29" i="7" s="1"/>
  <c r="S29" i="7" s="1"/>
  <c r="U29" i="7" s="1"/>
  <c r="W29" i="7" s="1"/>
  <c r="I26" i="7"/>
  <c r="BO56" i="5"/>
  <c r="BD44" i="5"/>
  <c r="BB44" i="5"/>
  <c r="AZ44" i="5"/>
  <c r="AX44" i="5"/>
  <c r="M37" i="5"/>
  <c r="O37" i="5" s="1"/>
  <c r="Q37" i="5" s="1"/>
  <c r="S37" i="5" s="1"/>
  <c r="U37" i="5" s="1"/>
  <c r="W37" i="5" s="1"/>
  <c r="Y37" i="5" s="1"/>
  <c r="K37" i="5"/>
  <c r="I37" i="5"/>
  <c r="BN32" i="5"/>
  <c r="BL32" i="5"/>
  <c r="BJ32" i="5"/>
  <c r="BH32" i="5"/>
  <c r="BD32" i="5"/>
  <c r="BB32" i="5"/>
  <c r="AZ32" i="5"/>
  <c r="AX32" i="5"/>
  <c r="AT32" i="5"/>
  <c r="AR32" i="5"/>
  <c r="AP32" i="5"/>
  <c r="AN32" i="5"/>
  <c r="BO29" i="5"/>
  <c r="BM29" i="5"/>
  <c r="BK29" i="5"/>
  <c r="BI29" i="5"/>
  <c r="BG29" i="5"/>
  <c r="BE29" i="5"/>
  <c r="BC29" i="5"/>
  <c r="BA29" i="5"/>
  <c r="AY29" i="5"/>
  <c r="AW29" i="5"/>
  <c r="AU29" i="5"/>
  <c r="AS29" i="5"/>
  <c r="AQ29" i="5"/>
  <c r="AO29" i="5"/>
  <c r="AM29" i="5"/>
  <c r="AK29" i="5"/>
  <c r="AI29" i="5"/>
  <c r="AG29" i="5"/>
  <c r="AE29" i="5"/>
  <c r="AC29" i="5"/>
  <c r="AA29" i="5"/>
  <c r="Y29" i="5"/>
  <c r="W29" i="5"/>
  <c r="U29" i="5"/>
  <c r="S29" i="5"/>
  <c r="Q29" i="5"/>
  <c r="O29" i="5"/>
  <c r="M29" i="5"/>
  <c r="K29" i="5"/>
  <c r="I29" i="5"/>
  <c r="I26" i="5"/>
  <c r="G16" i="5"/>
  <c r="G17" i="5" s="1"/>
  <c r="BD44" i="3"/>
  <c r="BB44" i="3"/>
  <c r="AZ44" i="3"/>
  <c r="AX44" i="3"/>
  <c r="I37" i="3"/>
  <c r="BN32" i="3"/>
  <c r="BL32" i="3"/>
  <c r="BJ32" i="3"/>
  <c r="BH32" i="3"/>
  <c r="BD32" i="3"/>
  <c r="BB32" i="3"/>
  <c r="AZ32" i="3"/>
  <c r="AX32" i="3"/>
  <c r="AT32" i="3"/>
  <c r="AR32" i="3"/>
  <c r="AP32" i="3"/>
  <c r="AN32" i="3"/>
  <c r="G30" i="3"/>
  <c r="I29" i="3"/>
  <c r="K29" i="3" s="1"/>
  <c r="I26" i="3"/>
  <c r="G17" i="7" l="1"/>
  <c r="K17" i="7" s="1"/>
  <c r="AA37" i="5"/>
  <c r="M37" i="7"/>
  <c r="O37" i="7" s="1"/>
  <c r="Q37" i="7" s="1"/>
  <c r="S37" i="7" s="1"/>
  <c r="U37" i="7" s="1"/>
  <c r="W37" i="7" s="1"/>
  <c r="Y29" i="7"/>
  <c r="G35" i="7"/>
  <c r="G47" i="7" s="1"/>
  <c r="I45" i="7"/>
  <c r="I31" i="7"/>
  <c r="K38" i="7"/>
  <c r="G48" i="7"/>
  <c r="I30" i="7"/>
  <c r="G32" i="7"/>
  <c r="G32" i="3"/>
  <c r="I30" i="3"/>
  <c r="G35" i="3"/>
  <c r="G48" i="3"/>
  <c r="I38" i="3"/>
  <c r="M29" i="3"/>
  <c r="K37" i="3"/>
  <c r="G30" i="5"/>
  <c r="G48" i="5" s="1"/>
  <c r="G17" i="6"/>
  <c r="I37" i="6" s="1"/>
  <c r="K37" i="6" s="1"/>
  <c r="AC37" i="5" l="1"/>
  <c r="G49" i="7"/>
  <c r="G53" i="7" s="1"/>
  <c r="G54" i="7" s="1"/>
  <c r="G56" i="7" s="1"/>
  <c r="G25" i="7" s="1"/>
  <c r="Y37" i="7"/>
  <c r="AA29" i="7"/>
  <c r="I39" i="7"/>
  <c r="I40" i="7" s="1"/>
  <c r="I35" i="7"/>
  <c r="I47" i="7" s="1"/>
  <c r="G33" i="7"/>
  <c r="I41" i="7" s="1"/>
  <c r="K45" i="7"/>
  <c r="M38" i="7"/>
  <c r="K31" i="7"/>
  <c r="M31" i="7" s="1"/>
  <c r="I32" i="7"/>
  <c r="K30" i="7"/>
  <c r="K30" i="3"/>
  <c r="M30" i="3" s="1"/>
  <c r="M37" i="3"/>
  <c r="O29" i="3"/>
  <c r="I45" i="3"/>
  <c r="I31" i="3"/>
  <c r="I32" i="3" s="1"/>
  <c r="K38" i="3"/>
  <c r="K45" i="3" s="1"/>
  <c r="G47" i="3"/>
  <c r="G49" i="3" s="1"/>
  <c r="I39" i="3"/>
  <c r="I35" i="3"/>
  <c r="I47" i="3" s="1"/>
  <c r="G33" i="3"/>
  <c r="G34" i="3" s="1"/>
  <c r="I38" i="5"/>
  <c r="I45" i="5" s="1"/>
  <c r="G32" i="5"/>
  <c r="I30" i="5"/>
  <c r="K30" i="5" s="1"/>
  <c r="M30" i="5" s="1"/>
  <c r="G35" i="5"/>
  <c r="I39" i="5" s="1"/>
  <c r="G47" i="5"/>
  <c r="G49" i="5" s="1"/>
  <c r="G53" i="5" s="1"/>
  <c r="G54" i="5" s="1"/>
  <c r="G30" i="6"/>
  <c r="G32" i="6" s="1"/>
  <c r="M37" i="6"/>
  <c r="I35" i="5" l="1"/>
  <c r="I47" i="5" s="1"/>
  <c r="AE37" i="5"/>
  <c r="I51" i="7"/>
  <c r="K35" i="7"/>
  <c r="K47" i="7" s="1"/>
  <c r="AC29" i="7"/>
  <c r="AA37" i="7"/>
  <c r="K39" i="7"/>
  <c r="K40" i="7" s="1"/>
  <c r="I42" i="7"/>
  <c r="I52" i="7" s="1"/>
  <c r="I33" i="7"/>
  <c r="K41" i="7" s="1"/>
  <c r="K32" i="7"/>
  <c r="M30" i="7"/>
  <c r="G34" i="7"/>
  <c r="M45" i="7"/>
  <c r="O38" i="7"/>
  <c r="O31" i="7" s="1"/>
  <c r="G33" i="5"/>
  <c r="G34" i="5" s="1"/>
  <c r="M38" i="3"/>
  <c r="O38" i="3" s="1"/>
  <c r="O45" i="3" s="1"/>
  <c r="I41" i="3"/>
  <c r="G53" i="3"/>
  <c r="G54" i="3" s="1"/>
  <c r="K31" i="3"/>
  <c r="K39" i="3"/>
  <c r="K40" i="3" s="1"/>
  <c r="I33" i="3"/>
  <c r="I46" i="3" s="1"/>
  <c r="K35" i="3"/>
  <c r="K47" i="3" s="1"/>
  <c r="I40" i="3"/>
  <c r="O30" i="3"/>
  <c r="O37" i="3"/>
  <c r="Q29" i="3"/>
  <c r="I40" i="5"/>
  <c r="I31" i="5"/>
  <c r="I32" i="5" s="1"/>
  <c r="K38" i="5"/>
  <c r="O30" i="5"/>
  <c r="G56" i="5"/>
  <c r="G25" i="5" s="1"/>
  <c r="I51" i="5"/>
  <c r="I38" i="6"/>
  <c r="G35" i="6"/>
  <c r="G33" i="6" s="1"/>
  <c r="G34" i="6" s="1"/>
  <c r="I30" i="6"/>
  <c r="K30" i="6" s="1"/>
  <c r="M30" i="6" s="1"/>
  <c r="O30" i="6" s="1"/>
  <c r="G48" i="6"/>
  <c r="O37" i="6"/>
  <c r="G47" i="6" l="1"/>
  <c r="G49" i="6" s="1"/>
  <c r="G53" i="6" s="1"/>
  <c r="G54" i="6" s="1"/>
  <c r="G56" i="6" s="1"/>
  <c r="G25" i="6" s="1"/>
  <c r="K35" i="5"/>
  <c r="K47" i="5" s="1"/>
  <c r="K39" i="5"/>
  <c r="K40" i="5" s="1"/>
  <c r="K31" i="5"/>
  <c r="K32" i="5" s="1"/>
  <c r="AG37" i="5"/>
  <c r="I33" i="5"/>
  <c r="I46" i="5" s="1"/>
  <c r="I41" i="5"/>
  <c r="I42" i="5" s="1"/>
  <c r="I52" i="5" s="1"/>
  <c r="M35" i="7"/>
  <c r="M47" i="7" s="1"/>
  <c r="K33" i="7"/>
  <c r="M41" i="7" s="1"/>
  <c r="I44" i="7"/>
  <c r="M39" i="7"/>
  <c r="M40" i="7" s="1"/>
  <c r="AE29" i="7"/>
  <c r="AC37" i="7"/>
  <c r="K42" i="7"/>
  <c r="K52" i="7" s="1"/>
  <c r="I34" i="7"/>
  <c r="I46" i="7"/>
  <c r="Q38" i="7"/>
  <c r="O45" i="7"/>
  <c r="Q31" i="7"/>
  <c r="O30" i="7"/>
  <c r="M32" i="7"/>
  <c r="K41" i="5"/>
  <c r="I42" i="3"/>
  <c r="I44" i="3" s="1"/>
  <c r="I49" i="3" s="1"/>
  <c r="M45" i="3"/>
  <c r="M31" i="3"/>
  <c r="K41" i="3"/>
  <c r="K42" i="3" s="1"/>
  <c r="I51" i="3"/>
  <c r="G56" i="3"/>
  <c r="G25" i="3" s="1"/>
  <c r="Q38" i="3"/>
  <c r="Q37" i="3"/>
  <c r="Q30" i="3"/>
  <c r="S29" i="3"/>
  <c r="I34" i="3"/>
  <c r="K32" i="3"/>
  <c r="K33" i="3" s="1"/>
  <c r="M39" i="3"/>
  <c r="M35" i="3"/>
  <c r="M47" i="3" s="1"/>
  <c r="M38" i="5"/>
  <c r="K45" i="5"/>
  <c r="Q30" i="5"/>
  <c r="I41" i="6"/>
  <c r="K38" i="6"/>
  <c r="I31" i="6"/>
  <c r="I45" i="6"/>
  <c r="I39" i="6"/>
  <c r="I40" i="6" s="1"/>
  <c r="I35" i="6"/>
  <c r="I47" i="6" s="1"/>
  <c r="Q30" i="6"/>
  <c r="Q37" i="6"/>
  <c r="M31" i="5" l="1"/>
  <c r="M32" i="5" s="1"/>
  <c r="I34" i="5"/>
  <c r="I51" i="6"/>
  <c r="I42" i="6"/>
  <c r="I52" i="6" s="1"/>
  <c r="I49" i="7"/>
  <c r="I53" i="7" s="1"/>
  <c r="I54" i="7" s="1"/>
  <c r="M35" i="5"/>
  <c r="M47" i="5" s="1"/>
  <c r="M39" i="5"/>
  <c r="M40" i="5" s="1"/>
  <c r="K33" i="5"/>
  <c r="K34" i="5" s="1"/>
  <c r="AI37" i="5"/>
  <c r="I44" i="5"/>
  <c r="I49" i="5" s="1"/>
  <c r="I53" i="5" s="1"/>
  <c r="I54" i="5" s="1"/>
  <c r="K56" i="5" s="1"/>
  <c r="K42" i="5"/>
  <c r="K52" i="5" s="1"/>
  <c r="M42" i="7"/>
  <c r="M52" i="7" s="1"/>
  <c r="O35" i="7"/>
  <c r="Q39" i="7" s="1"/>
  <c r="Q40" i="7" s="1"/>
  <c r="O39" i="7"/>
  <c r="O40" i="7" s="1"/>
  <c r="K34" i="7"/>
  <c r="K46" i="7"/>
  <c r="K44" i="7"/>
  <c r="AE37" i="7"/>
  <c r="AG29" i="7"/>
  <c r="I52" i="3"/>
  <c r="I56" i="7"/>
  <c r="K51" i="7"/>
  <c r="K56" i="7"/>
  <c r="O32" i="7"/>
  <c r="Q30" i="7"/>
  <c r="M33" i="7"/>
  <c r="M34" i="7" s="1"/>
  <c r="Q45" i="7"/>
  <c r="S38" i="7"/>
  <c r="K39" i="6"/>
  <c r="K40" i="6" s="1"/>
  <c r="K35" i="6"/>
  <c r="K47" i="6" s="1"/>
  <c r="O31" i="3"/>
  <c r="M32" i="3"/>
  <c r="M33" i="3" s="1"/>
  <c r="M46" i="3" s="1"/>
  <c r="K52" i="3"/>
  <c r="K44" i="3"/>
  <c r="M40" i="3"/>
  <c r="M41" i="3"/>
  <c r="K34" i="3"/>
  <c r="Q45" i="3"/>
  <c r="K46" i="3"/>
  <c r="S30" i="3"/>
  <c r="S38" i="3"/>
  <c r="S45" i="3" s="1"/>
  <c r="S37" i="3"/>
  <c r="U29" i="3"/>
  <c r="I53" i="3"/>
  <c r="O39" i="3"/>
  <c r="O35" i="3"/>
  <c r="O47" i="3" s="1"/>
  <c r="K46" i="5"/>
  <c r="O38" i="5"/>
  <c r="M45" i="5"/>
  <c r="S30" i="5"/>
  <c r="K31" i="6"/>
  <c r="I32" i="6"/>
  <c r="I33" i="6" s="1"/>
  <c r="K41" i="6" s="1"/>
  <c r="M38" i="6"/>
  <c r="K45" i="6"/>
  <c r="S37" i="6"/>
  <c r="S30" i="6"/>
  <c r="M41" i="5" l="1"/>
  <c r="M42" i="5" s="1"/>
  <c r="M52" i="5" s="1"/>
  <c r="I44" i="6"/>
  <c r="O33" i="7"/>
  <c r="O47" i="7"/>
  <c r="K49" i="7"/>
  <c r="K53" i="7" s="1"/>
  <c r="K54" i="7" s="1"/>
  <c r="M56" i="7" s="1"/>
  <c r="M33" i="5"/>
  <c r="O41" i="5" s="1"/>
  <c r="O35" i="5"/>
  <c r="Q39" i="5" s="1"/>
  <c r="O39" i="5"/>
  <c r="O40" i="5" s="1"/>
  <c r="AK37" i="5"/>
  <c r="K51" i="5"/>
  <c r="I56" i="5"/>
  <c r="K44" i="5"/>
  <c r="K49" i="5" s="1"/>
  <c r="K53" i="5" s="1"/>
  <c r="K54" i="5" s="1"/>
  <c r="Q35" i="7"/>
  <c r="Q47" i="7" s="1"/>
  <c r="M44" i="7"/>
  <c r="AG37" i="7"/>
  <c r="AI29" i="7"/>
  <c r="I54" i="3"/>
  <c r="I56" i="3" s="1"/>
  <c r="O46" i="7"/>
  <c r="O34" i="7"/>
  <c r="Q41" i="7"/>
  <c r="Q42" i="7" s="1"/>
  <c r="Q44" i="7" s="1"/>
  <c r="S45" i="7"/>
  <c r="U38" i="7"/>
  <c r="S31" i="7"/>
  <c r="U31" i="7" s="1"/>
  <c r="M46" i="7"/>
  <c r="O41" i="7"/>
  <c r="O42" i="7" s="1"/>
  <c r="O44" i="7" s="1"/>
  <c r="Q32" i="7"/>
  <c r="S30" i="7"/>
  <c r="M42" i="3"/>
  <c r="M44" i="3" s="1"/>
  <c r="M49" i="3" s="1"/>
  <c r="M53" i="3" s="1"/>
  <c r="M34" i="5"/>
  <c r="M39" i="6"/>
  <c r="M40" i="6" s="1"/>
  <c r="K42" i="6"/>
  <c r="K44" i="6" s="1"/>
  <c r="M35" i="6"/>
  <c r="O39" i="6" s="1"/>
  <c r="O32" i="3"/>
  <c r="O33" i="3" s="1"/>
  <c r="O46" i="3" s="1"/>
  <c r="Q31" i="3"/>
  <c r="W29" i="3"/>
  <c r="U37" i="3"/>
  <c r="U38" i="3"/>
  <c r="U45" i="3" s="1"/>
  <c r="U30" i="3"/>
  <c r="Q35" i="3"/>
  <c r="Q39" i="3"/>
  <c r="K49" i="3"/>
  <c r="O40" i="3"/>
  <c r="O41" i="3"/>
  <c r="M34" i="3"/>
  <c r="O45" i="5"/>
  <c r="Q38" i="5"/>
  <c r="O31" i="5"/>
  <c r="U30" i="5"/>
  <c r="I46" i="6"/>
  <c r="M31" i="6"/>
  <c r="K32" i="6"/>
  <c r="K33" i="6" s="1"/>
  <c r="K34" i="6" s="1"/>
  <c r="I34" i="6"/>
  <c r="M45" i="6"/>
  <c r="O38" i="6"/>
  <c r="U30" i="6"/>
  <c r="U37" i="6"/>
  <c r="M46" i="5" l="1"/>
  <c r="Q35" i="5"/>
  <c r="S39" i="5" s="1"/>
  <c r="M47" i="6"/>
  <c r="S35" i="7"/>
  <c r="U39" i="7" s="1"/>
  <c r="U40" i="7" s="1"/>
  <c r="S39" i="7"/>
  <c r="S40" i="7" s="1"/>
  <c r="Q33" i="7"/>
  <c r="Q46" i="7" s="1"/>
  <c r="Q49" i="7" s="1"/>
  <c r="Q53" i="7" s="1"/>
  <c r="O47" i="5"/>
  <c r="I49" i="6"/>
  <c r="I53" i="6" s="1"/>
  <c r="I54" i="6" s="1"/>
  <c r="K56" i="6" s="1"/>
  <c r="O35" i="6"/>
  <c r="O47" i="6" s="1"/>
  <c r="M44" i="5"/>
  <c r="M49" i="5"/>
  <c r="M53" i="5" s="1"/>
  <c r="O42" i="5"/>
  <c r="O44" i="5" s="1"/>
  <c r="AM37" i="5"/>
  <c r="O49" i="7"/>
  <c r="O53" i="7" s="1"/>
  <c r="M49" i="7"/>
  <c r="M53" i="7" s="1"/>
  <c r="M51" i="7"/>
  <c r="AI37" i="7"/>
  <c r="AK29" i="7"/>
  <c r="O52" i="7"/>
  <c r="K56" i="3"/>
  <c r="K51" i="3"/>
  <c r="U30" i="7"/>
  <c r="S32" i="7"/>
  <c r="U45" i="7"/>
  <c r="W38" i="7"/>
  <c r="M52" i="3"/>
  <c r="S35" i="5"/>
  <c r="S47" i="5" s="1"/>
  <c r="Q47" i="5"/>
  <c r="K52" i="6"/>
  <c r="K46" i="6"/>
  <c r="K49" i="6" s="1"/>
  <c r="K53" i="6" s="1"/>
  <c r="M41" i="6"/>
  <c r="M42" i="6" s="1"/>
  <c r="M52" i="6" s="1"/>
  <c r="O42" i="3"/>
  <c r="O44" i="3" s="1"/>
  <c r="O49" i="3" s="1"/>
  <c r="O53" i="3" s="1"/>
  <c r="S31" i="3"/>
  <c r="S32" i="3" s="1"/>
  <c r="Q32" i="3"/>
  <c r="Q33" i="3" s="1"/>
  <c r="Q46" i="3" s="1"/>
  <c r="K53" i="3"/>
  <c r="Q40" i="3"/>
  <c r="W38" i="3"/>
  <c r="W45" i="3" s="1"/>
  <c r="Y29" i="3"/>
  <c r="W30" i="3"/>
  <c r="W37" i="3"/>
  <c r="S39" i="3"/>
  <c r="S35" i="3"/>
  <c r="S47" i="3" s="1"/>
  <c r="Q47" i="3"/>
  <c r="O34" i="3"/>
  <c r="Q41" i="3"/>
  <c r="Q52" i="7"/>
  <c r="Q31" i="5"/>
  <c r="O32" i="5"/>
  <c r="O33" i="5" s="1"/>
  <c r="Q41" i="5" s="1"/>
  <c r="S38" i="5"/>
  <c r="Q45" i="5"/>
  <c r="Q40" i="5"/>
  <c r="M56" i="5"/>
  <c r="M51" i="5"/>
  <c r="W30" i="5"/>
  <c r="Y30" i="5" s="1"/>
  <c r="O45" i="6"/>
  <c r="Q38" i="6"/>
  <c r="O40" i="6"/>
  <c r="O31" i="6"/>
  <c r="M32" i="6"/>
  <c r="Q35" i="6"/>
  <c r="Q47" i="6" s="1"/>
  <c r="W37" i="6"/>
  <c r="Y37" i="6" s="1"/>
  <c r="W30" i="6"/>
  <c r="Y30" i="6" s="1"/>
  <c r="Q39" i="6" l="1"/>
  <c r="O52" i="5"/>
  <c r="M54" i="5"/>
  <c r="M44" i="6"/>
  <c r="S33" i="7"/>
  <c r="S46" i="7" s="1"/>
  <c r="Q34" i="7"/>
  <c r="S41" i="7"/>
  <c r="S42" i="7" s="1"/>
  <c r="S52" i="7" s="1"/>
  <c r="U35" i="7"/>
  <c r="U41" i="7"/>
  <c r="U42" i="7" s="1"/>
  <c r="U52" i="7" s="1"/>
  <c r="S47" i="7"/>
  <c r="I56" i="6"/>
  <c r="K51" i="6"/>
  <c r="K54" i="6" s="1"/>
  <c r="M56" i="6" s="1"/>
  <c r="AA30" i="6"/>
  <c r="AA37" i="6"/>
  <c r="W45" i="7"/>
  <c r="Y38" i="7"/>
  <c r="AO37" i="5"/>
  <c r="AA30" i="5"/>
  <c r="Q42" i="5"/>
  <c r="Q52" i="5" s="1"/>
  <c r="M54" i="7"/>
  <c r="O51" i="7" s="1"/>
  <c r="O54" i="7" s="1"/>
  <c r="Q51" i="7" s="1"/>
  <c r="Q54" i="7" s="1"/>
  <c r="AK37" i="7"/>
  <c r="AM29" i="7"/>
  <c r="K54" i="3"/>
  <c r="M51" i="3" s="1"/>
  <c r="M54" i="3" s="1"/>
  <c r="S34" i="7"/>
  <c r="U32" i="7"/>
  <c r="U33" i="7" s="1"/>
  <c r="U46" i="7" s="1"/>
  <c r="W30" i="7"/>
  <c r="Y30" i="7" s="1"/>
  <c r="W31" i="7"/>
  <c r="Y31" i="7" s="1"/>
  <c r="U35" i="5"/>
  <c r="U47" i="5" s="1"/>
  <c r="U39" i="5"/>
  <c r="O46" i="5"/>
  <c r="O49" i="5" s="1"/>
  <c r="O53" i="5" s="1"/>
  <c r="Q40" i="6"/>
  <c r="Q42" i="3"/>
  <c r="Q44" i="3" s="1"/>
  <c r="Q49" i="3" s="1"/>
  <c r="Q53" i="3" s="1"/>
  <c r="O52" i="3"/>
  <c r="U31" i="3"/>
  <c r="S33" i="3"/>
  <c r="S46" i="3" s="1"/>
  <c r="U39" i="3"/>
  <c r="U35" i="3"/>
  <c r="U47" i="3" s="1"/>
  <c r="S40" i="3"/>
  <c r="Q34" i="3"/>
  <c r="S41" i="3"/>
  <c r="Y37" i="3"/>
  <c r="Y38" i="3"/>
  <c r="Y30" i="3"/>
  <c r="Y45" i="3"/>
  <c r="AA29" i="3"/>
  <c r="O34" i="5"/>
  <c r="S40" i="5"/>
  <c r="S45" i="5"/>
  <c r="U38" i="5"/>
  <c r="Q32" i="5"/>
  <c r="Q33" i="5" s="1"/>
  <c r="S31" i="5"/>
  <c r="O56" i="5"/>
  <c r="O51" i="5"/>
  <c r="S39" i="6"/>
  <c r="M33" i="6"/>
  <c r="Q31" i="6"/>
  <c r="O32" i="6"/>
  <c r="O33" i="6" s="1"/>
  <c r="Q41" i="6" s="1"/>
  <c r="Q45" i="6"/>
  <c r="S38" i="6"/>
  <c r="S35" i="6"/>
  <c r="S47" i="6" s="1"/>
  <c r="Q44" i="5" l="1"/>
  <c r="S44" i="7"/>
  <c r="S49" i="7" s="1"/>
  <c r="S53" i="7" s="1"/>
  <c r="U47" i="7"/>
  <c r="W39" i="7"/>
  <c r="W40" i="7" s="1"/>
  <c r="W35" i="7"/>
  <c r="S40" i="6"/>
  <c r="AC30" i="6"/>
  <c r="AC37" i="6"/>
  <c r="O34" i="6"/>
  <c r="Y35" i="7"/>
  <c r="Y45" i="7"/>
  <c r="AA38" i="7"/>
  <c r="AA31" i="7" s="1"/>
  <c r="Y32" i="7"/>
  <c r="AA30" i="7"/>
  <c r="AC30" i="5"/>
  <c r="AQ37" i="5"/>
  <c r="O56" i="7"/>
  <c r="U34" i="7"/>
  <c r="Q56" i="7"/>
  <c r="AM37" i="7"/>
  <c r="AO29" i="7"/>
  <c r="M56" i="3"/>
  <c r="W41" i="7"/>
  <c r="W42" i="7" s="1"/>
  <c r="W52" i="7" s="1"/>
  <c r="W32" i="7"/>
  <c r="S42" i="3"/>
  <c r="S52" i="3" s="1"/>
  <c r="W35" i="5"/>
  <c r="W39" i="5"/>
  <c r="O46" i="6"/>
  <c r="M34" i="6"/>
  <c r="Q42" i="6"/>
  <c r="Q52" i="3"/>
  <c r="U32" i="3"/>
  <c r="U33" i="3" s="1"/>
  <c r="W31" i="3"/>
  <c r="O56" i="3"/>
  <c r="O51" i="3"/>
  <c r="O54" i="3" s="1"/>
  <c r="AC29" i="3"/>
  <c r="AA38" i="3"/>
  <c r="AA45" i="3" s="1"/>
  <c r="AA30" i="3"/>
  <c r="AA37" i="3"/>
  <c r="W35" i="3"/>
  <c r="W39" i="3"/>
  <c r="U40" i="3"/>
  <c r="S34" i="3"/>
  <c r="U41" i="3"/>
  <c r="S32" i="5"/>
  <c r="S33" i="5" s="1"/>
  <c r="U31" i="5"/>
  <c r="Q34" i="5"/>
  <c r="Q46" i="5"/>
  <c r="Q49" i="5" s="1"/>
  <c r="Q53" i="5" s="1"/>
  <c r="S41" i="5"/>
  <c r="S42" i="5" s="1"/>
  <c r="W38" i="5"/>
  <c r="U45" i="5"/>
  <c r="U40" i="5"/>
  <c r="O54" i="5"/>
  <c r="Q56" i="5" s="1"/>
  <c r="U44" i="7"/>
  <c r="U49" i="7" s="1"/>
  <c r="U53" i="7" s="1"/>
  <c r="S56" i="7"/>
  <c r="S51" i="7"/>
  <c r="S54" i="7" s="1"/>
  <c r="S45" i="6"/>
  <c r="U38" i="6"/>
  <c r="M51" i="6"/>
  <c r="Q32" i="6"/>
  <c r="S31" i="6"/>
  <c r="O41" i="6"/>
  <c r="O42" i="6" s="1"/>
  <c r="M46" i="6"/>
  <c r="M49" i="6" s="1"/>
  <c r="M53" i="6" s="1"/>
  <c r="U35" i="6"/>
  <c r="W39" i="6" s="1"/>
  <c r="U39" i="6"/>
  <c r="W47" i="7" l="1"/>
  <c r="Y39" i="7"/>
  <c r="Y40" i="7" s="1"/>
  <c r="W33" i="7"/>
  <c r="W46" i="7" s="1"/>
  <c r="AE30" i="6"/>
  <c r="AE37" i="6"/>
  <c r="AA45" i="7"/>
  <c r="AC38" i="7"/>
  <c r="AA32" i="7"/>
  <c r="AC30" i="7"/>
  <c r="Y33" i="7"/>
  <c r="Y34" i="7" s="1"/>
  <c r="AA35" i="7"/>
  <c r="AA47" i="7" s="1"/>
  <c r="AA39" i="7"/>
  <c r="AA40" i="7" s="1"/>
  <c r="Y47" i="7"/>
  <c r="Y39" i="3"/>
  <c r="Y35" i="3"/>
  <c r="W32" i="3"/>
  <c r="W33" i="3" s="1"/>
  <c r="Y31" i="3"/>
  <c r="W47" i="5"/>
  <c r="Y35" i="5"/>
  <c r="Y47" i="5" s="1"/>
  <c r="Y39" i="5"/>
  <c r="W45" i="5"/>
  <c r="Y38" i="5"/>
  <c r="AS37" i="5"/>
  <c r="AE30" i="5"/>
  <c r="AO37" i="7"/>
  <c r="AQ29" i="7"/>
  <c r="S44" i="3"/>
  <c r="S49" i="3" s="1"/>
  <c r="S53" i="3" s="1"/>
  <c r="W34" i="7"/>
  <c r="U42" i="3"/>
  <c r="U44" i="3" s="1"/>
  <c r="U40" i="6"/>
  <c r="Q52" i="6"/>
  <c r="Q44" i="6"/>
  <c r="M54" i="6"/>
  <c r="O56" i="6" s="1"/>
  <c r="Q51" i="3"/>
  <c r="Q54" i="3" s="1"/>
  <c r="Q56" i="3"/>
  <c r="W41" i="3"/>
  <c r="U34" i="3"/>
  <c r="W47" i="3"/>
  <c r="W40" i="3"/>
  <c r="U46" i="3"/>
  <c r="AC30" i="3"/>
  <c r="AC38" i="3"/>
  <c r="AC45" i="3" s="1"/>
  <c r="AC37" i="3"/>
  <c r="AE29" i="3"/>
  <c r="S44" i="5"/>
  <c r="S52" i="5"/>
  <c r="U32" i="5"/>
  <c r="U33" i="5" s="1"/>
  <c r="W41" i="5" s="1"/>
  <c r="W31" i="5"/>
  <c r="W40" i="5"/>
  <c r="S34" i="5"/>
  <c r="S46" i="5"/>
  <c r="U41" i="5"/>
  <c r="U42" i="5" s="1"/>
  <c r="Q51" i="5"/>
  <c r="Q54" i="5" s="1"/>
  <c r="S51" i="5" s="1"/>
  <c r="W44" i="7"/>
  <c r="U56" i="7"/>
  <c r="U51" i="7"/>
  <c r="U54" i="7" s="1"/>
  <c r="O44" i="6"/>
  <c r="O49" i="6" s="1"/>
  <c r="O53" i="6" s="1"/>
  <c r="O52" i="6"/>
  <c r="U31" i="6"/>
  <c r="S32" i="6"/>
  <c r="S33" i="6" s="1"/>
  <c r="U41" i="6" s="1"/>
  <c r="Q33" i="6"/>
  <c r="Q34" i="6" s="1"/>
  <c r="U45" i="6"/>
  <c r="W38" i="6"/>
  <c r="U47" i="6"/>
  <c r="W35" i="6"/>
  <c r="Y41" i="7" l="1"/>
  <c r="Y42" i="7" s="1"/>
  <c r="Y46" i="7"/>
  <c r="W45" i="6"/>
  <c r="Y38" i="6"/>
  <c r="AG37" i="6"/>
  <c r="W47" i="6"/>
  <c r="Y39" i="6"/>
  <c r="Y35" i="6"/>
  <c r="AG30" i="6"/>
  <c r="O51" i="6"/>
  <c r="O54" i="6" s="1"/>
  <c r="W51" i="7"/>
  <c r="W56" i="7"/>
  <c r="AE30" i="7"/>
  <c r="Y52" i="7"/>
  <c r="Y44" i="7"/>
  <c r="Y49" i="7" s="1"/>
  <c r="Y53" i="7" s="1"/>
  <c r="AC45" i="7"/>
  <c r="AE38" i="7"/>
  <c r="AC31" i="7"/>
  <c r="AC32" i="7" s="1"/>
  <c r="AA33" i="7"/>
  <c r="AC39" i="7"/>
  <c r="AC40" i="7" s="1"/>
  <c r="AC35" i="7"/>
  <c r="AC47" i="7" s="1"/>
  <c r="AA46" i="7"/>
  <c r="AA41" i="7"/>
  <c r="AA42" i="7" s="1"/>
  <c r="W34" i="3"/>
  <c r="Y41" i="3"/>
  <c r="Y42" i="3" s="1"/>
  <c r="AA35" i="3"/>
  <c r="AA39" i="3"/>
  <c r="AA47" i="3"/>
  <c r="Y40" i="3"/>
  <c r="Y47" i="3"/>
  <c r="Y32" i="3"/>
  <c r="AA31" i="3"/>
  <c r="AG30" i="5"/>
  <c r="AU37" i="5"/>
  <c r="W32" i="5"/>
  <c r="W33" i="5" s="1"/>
  <c r="Y31" i="5"/>
  <c r="AA38" i="5"/>
  <c r="Y45" i="5"/>
  <c r="Y40" i="5"/>
  <c r="AA39" i="5"/>
  <c r="AA35" i="5"/>
  <c r="AA47" i="5" s="1"/>
  <c r="AQ37" i="7"/>
  <c r="AS29" i="7"/>
  <c r="W49" i="7"/>
  <c r="W53" i="7" s="1"/>
  <c r="U52" i="3"/>
  <c r="W46" i="3"/>
  <c r="W42" i="3"/>
  <c r="W44" i="3" s="1"/>
  <c r="W42" i="5"/>
  <c r="W44" i="5" s="1"/>
  <c r="U46" i="5"/>
  <c r="U42" i="6"/>
  <c r="U52" i="6" s="1"/>
  <c r="S46" i="6"/>
  <c r="S34" i="6"/>
  <c r="AG29" i="3"/>
  <c r="AE37" i="3"/>
  <c r="AE30" i="3"/>
  <c r="AE38" i="3"/>
  <c r="AE45" i="3"/>
  <c r="S51" i="3"/>
  <c r="S54" i="3" s="1"/>
  <c r="S56" i="3"/>
  <c r="U49" i="3"/>
  <c r="U53" i="3" s="1"/>
  <c r="U44" i="5"/>
  <c r="U52" i="5"/>
  <c r="U34" i="5"/>
  <c r="S49" i="5"/>
  <c r="S53" i="5" s="1"/>
  <c r="S54" i="5" s="1"/>
  <c r="U56" i="5" s="1"/>
  <c r="S56" i="5"/>
  <c r="Q46" i="6"/>
  <c r="Q49" i="6" s="1"/>
  <c r="Q53" i="6" s="1"/>
  <c r="S41" i="6"/>
  <c r="S42" i="6" s="1"/>
  <c r="W40" i="6"/>
  <c r="W31" i="6"/>
  <c r="U32" i="6"/>
  <c r="U33" i="6" s="1"/>
  <c r="W41" i="6" s="1"/>
  <c r="W54" i="7" l="1"/>
  <c r="AA35" i="6"/>
  <c r="AA39" i="6"/>
  <c r="AA38" i="6"/>
  <c r="Y45" i="6"/>
  <c r="Y40" i="6"/>
  <c r="AI30" i="6"/>
  <c r="Y47" i="6"/>
  <c r="AI37" i="6"/>
  <c r="W32" i="6"/>
  <c r="W33" i="6" s="1"/>
  <c r="Y31" i="6"/>
  <c r="U44" i="6"/>
  <c r="AA44" i="7"/>
  <c r="AA49" i="7" s="1"/>
  <c r="AA53" i="7" s="1"/>
  <c r="AA52" i="7"/>
  <c r="AG30" i="7"/>
  <c r="AC41" i="7"/>
  <c r="AC42" i="7" s="1"/>
  <c r="AC46" i="7"/>
  <c r="AA34" i="7"/>
  <c r="AE45" i="7"/>
  <c r="AE40" i="7"/>
  <c r="AG38" i="7"/>
  <c r="Y56" i="7"/>
  <c r="Y51" i="7"/>
  <c r="Y54" i="7" s="1"/>
  <c r="AE31" i="7"/>
  <c r="AG31" i="7" s="1"/>
  <c r="AC33" i="7"/>
  <c r="AE35" i="7"/>
  <c r="AE39" i="7"/>
  <c r="AA32" i="3"/>
  <c r="AC31" i="3"/>
  <c r="Y52" i="3"/>
  <c r="Y44" i="3"/>
  <c r="AA33" i="3"/>
  <c r="AC35" i="3"/>
  <c r="AC47" i="3" s="1"/>
  <c r="AC39" i="3"/>
  <c r="W52" i="3"/>
  <c r="AA40" i="3"/>
  <c r="Y33" i="3"/>
  <c r="Y34" i="3" s="1"/>
  <c r="AA31" i="5"/>
  <c r="Y32" i="5"/>
  <c r="W34" i="5"/>
  <c r="Y41" i="5"/>
  <c r="Y42" i="5" s="1"/>
  <c r="W46" i="5"/>
  <c r="W49" i="5" s="1"/>
  <c r="W53" i="5" s="1"/>
  <c r="AW37" i="5"/>
  <c r="AC38" i="5"/>
  <c r="AA45" i="5"/>
  <c r="AA40" i="5"/>
  <c r="AC39" i="5"/>
  <c r="AC35" i="5"/>
  <c r="AC47" i="5" s="1"/>
  <c r="AI30" i="5"/>
  <c r="AS37" i="7"/>
  <c r="AU29" i="7"/>
  <c r="W49" i="3"/>
  <c r="W53" i="3" s="1"/>
  <c r="U49" i="5"/>
  <c r="U53" i="5" s="1"/>
  <c r="W52" i="5"/>
  <c r="W42" i="6"/>
  <c r="W44" i="6" s="1"/>
  <c r="U46" i="6"/>
  <c r="U34" i="6"/>
  <c r="AG30" i="3"/>
  <c r="AI29" i="3"/>
  <c r="AG38" i="3"/>
  <c r="AG37" i="3"/>
  <c r="U51" i="3"/>
  <c r="U54" i="3" s="1"/>
  <c r="U56" i="3"/>
  <c r="U51" i="5"/>
  <c r="S44" i="6"/>
  <c r="S49" i="6" s="1"/>
  <c r="S53" i="6" s="1"/>
  <c r="S52" i="6"/>
  <c r="Q51" i="6"/>
  <c r="Q54" i="6" s="1"/>
  <c r="Q56" i="6"/>
  <c r="AA31" i="6" l="1"/>
  <c r="Y32" i="6"/>
  <c r="AK30" i="6"/>
  <c r="AC38" i="6"/>
  <c r="AA45" i="6"/>
  <c r="AA40" i="6"/>
  <c r="W34" i="6"/>
  <c r="Y41" i="6"/>
  <c r="Y42" i="6" s="1"/>
  <c r="U49" i="6"/>
  <c r="U53" i="6" s="1"/>
  <c r="AC35" i="6"/>
  <c r="AC39" i="6"/>
  <c r="W46" i="6"/>
  <c r="W49" i="6" s="1"/>
  <c r="W53" i="6" s="1"/>
  <c r="AK37" i="6"/>
  <c r="AA47" i="6"/>
  <c r="AC52" i="7"/>
  <c r="AC44" i="7"/>
  <c r="AC49" i="7" s="1"/>
  <c r="AC53" i="7" s="1"/>
  <c r="AG35" i="7"/>
  <c r="AG47" i="7" s="1"/>
  <c r="AG39" i="7"/>
  <c r="AG40" i="7" s="1"/>
  <c r="AE32" i="7"/>
  <c r="AE33" i="7" s="1"/>
  <c r="AA56" i="7"/>
  <c r="AA51" i="7"/>
  <c r="AA54" i="7" s="1"/>
  <c r="AE41" i="7"/>
  <c r="AE42" i="7" s="1"/>
  <c r="AE47" i="7"/>
  <c r="AG32" i="7"/>
  <c r="AI30" i="7"/>
  <c r="AC34" i="7"/>
  <c r="AG45" i="7"/>
  <c r="AI38" i="7"/>
  <c r="AI31" i="7" s="1"/>
  <c r="W51" i="3"/>
  <c r="W56" i="3"/>
  <c r="AC41" i="3"/>
  <c r="AC40" i="3"/>
  <c r="AC42" i="3"/>
  <c r="AG45" i="3"/>
  <c r="AC32" i="3"/>
  <c r="AC33" i="3" s="1"/>
  <c r="AC46" i="3" s="1"/>
  <c r="AE31" i="3"/>
  <c r="AE39" i="3"/>
  <c r="AE35" i="3"/>
  <c r="AE47" i="3" s="1"/>
  <c r="AA34" i="3"/>
  <c r="AA46" i="3"/>
  <c r="AA41" i="3"/>
  <c r="AA42" i="3" s="1"/>
  <c r="Y46" i="3"/>
  <c r="Y49" i="3" s="1"/>
  <c r="Y53" i="3" s="1"/>
  <c r="AY37" i="5"/>
  <c r="AK30" i="5"/>
  <c r="Y33" i="5"/>
  <c r="AC45" i="5"/>
  <c r="AE38" i="5"/>
  <c r="AC40" i="5"/>
  <c r="AE39" i="5"/>
  <c r="AE35" i="5"/>
  <c r="AE47" i="5" s="1"/>
  <c r="AC31" i="5"/>
  <c r="AA32" i="5"/>
  <c r="Y44" i="5"/>
  <c r="Y52" i="5"/>
  <c r="AU37" i="7"/>
  <c r="AW29" i="7"/>
  <c r="W54" i="3"/>
  <c r="U54" i="5"/>
  <c r="W52" i="6"/>
  <c r="AI37" i="3"/>
  <c r="AK29" i="3"/>
  <c r="AI30" i="3"/>
  <c r="AI38" i="3"/>
  <c r="AI45" i="3" s="1"/>
  <c r="S56" i="6"/>
  <c r="S51" i="6"/>
  <c r="S54" i="6" s="1"/>
  <c r="Y44" i="6" l="1"/>
  <c r="Y52" i="6"/>
  <c r="AM37" i="6"/>
  <c r="AE38" i="6"/>
  <c r="AC45" i="6"/>
  <c r="AC40" i="6"/>
  <c r="AE39" i="6"/>
  <c r="AE35" i="6"/>
  <c r="AC47" i="6"/>
  <c r="AC31" i="6"/>
  <c r="AA32" i="6"/>
  <c r="AM30" i="6"/>
  <c r="Y33" i="6"/>
  <c r="AE52" i="7"/>
  <c r="AE44" i="7"/>
  <c r="AG41" i="7"/>
  <c r="AE46" i="7"/>
  <c r="AK31" i="7"/>
  <c r="AG42" i="7"/>
  <c r="AC56" i="7"/>
  <c r="AC51" i="7"/>
  <c r="AC54" i="7" s="1"/>
  <c r="AE34" i="7"/>
  <c r="AI32" i="7"/>
  <c r="AK30" i="7"/>
  <c r="AI45" i="7"/>
  <c r="AK38" i="7"/>
  <c r="AG33" i="7"/>
  <c r="AG46" i="7" s="1"/>
  <c r="AI35" i="7"/>
  <c r="AI39" i="7"/>
  <c r="AG34" i="7"/>
  <c r="AE32" i="3"/>
  <c r="AE33" i="3" s="1"/>
  <c r="AE46" i="3" s="1"/>
  <c r="AG31" i="3"/>
  <c r="AC34" i="3"/>
  <c r="AC44" i="3"/>
  <c r="AC49" i="3" s="1"/>
  <c r="AC53" i="3" s="1"/>
  <c r="AC52" i="3"/>
  <c r="AA52" i="3"/>
  <c r="AA44" i="3"/>
  <c r="AA49" i="3" s="1"/>
  <c r="AA53" i="3" s="1"/>
  <c r="AE41" i="3"/>
  <c r="Y56" i="3"/>
  <c r="Y51" i="3"/>
  <c r="Y54" i="3" s="1"/>
  <c r="AG35" i="3"/>
  <c r="AG47" i="3" s="1"/>
  <c r="AG39" i="3"/>
  <c r="AE40" i="3"/>
  <c r="W51" i="5"/>
  <c r="W54" i="5" s="1"/>
  <c r="W56" i="5"/>
  <c r="AG38" i="5"/>
  <c r="AE45" i="5"/>
  <c r="AE40" i="5"/>
  <c r="AA41" i="5"/>
  <c r="AA42" i="5" s="1"/>
  <c r="Y46" i="5"/>
  <c r="Y49" i="5" s="1"/>
  <c r="Y34" i="5"/>
  <c r="AE31" i="5"/>
  <c r="AC32" i="5"/>
  <c r="BA37" i="5"/>
  <c r="AG39" i="5"/>
  <c r="AG35" i="5"/>
  <c r="AG47" i="5" s="1"/>
  <c r="AA33" i="5"/>
  <c r="AA46" i="5" s="1"/>
  <c r="AM30" i="5"/>
  <c r="AW37" i="7"/>
  <c r="AY29" i="7"/>
  <c r="AK38" i="3"/>
  <c r="AK30" i="3"/>
  <c r="AK37" i="3"/>
  <c r="AK45" i="3"/>
  <c r="AM29" i="3"/>
  <c r="U51" i="6"/>
  <c r="U56" i="6"/>
  <c r="AE42" i="3" l="1"/>
  <c r="AG39" i="6"/>
  <c r="AG35" i="6"/>
  <c r="AG47" i="6" s="1"/>
  <c r="AA41" i="6"/>
  <c r="AA42" i="6" s="1"/>
  <c r="Y46" i="6"/>
  <c r="AO30" i="6"/>
  <c r="AO37" i="6"/>
  <c r="Y34" i="6"/>
  <c r="AE31" i="6"/>
  <c r="AC32" i="6"/>
  <c r="AG38" i="6"/>
  <c r="AE45" i="6"/>
  <c r="AE40" i="6"/>
  <c r="AA33" i="6"/>
  <c r="AA34" i="6" s="1"/>
  <c r="AE47" i="6"/>
  <c r="Y49" i="6"/>
  <c r="AE56" i="7"/>
  <c r="AE51" i="7"/>
  <c r="AG44" i="7"/>
  <c r="AG49" i="7" s="1"/>
  <c r="AG53" i="7" s="1"/>
  <c r="AG52" i="7"/>
  <c r="AI33" i="7"/>
  <c r="AI46" i="7" s="1"/>
  <c r="AK39" i="7"/>
  <c r="AK35" i="7"/>
  <c r="AK47" i="7" s="1"/>
  <c r="AI47" i="7"/>
  <c r="AK45" i="7"/>
  <c r="AM38" i="7"/>
  <c r="AM31" i="7" s="1"/>
  <c r="AI40" i="7"/>
  <c r="AK32" i="7"/>
  <c r="AM30" i="7"/>
  <c r="AE49" i="7"/>
  <c r="AE53" i="7" s="1"/>
  <c r="AI41" i="7"/>
  <c r="AE52" i="3"/>
  <c r="AE44" i="3"/>
  <c r="AE49" i="3" s="1"/>
  <c r="AE53" i="3" s="1"/>
  <c r="AI39" i="3"/>
  <c r="AI35" i="3"/>
  <c r="AI47" i="3" s="1"/>
  <c r="AG41" i="3"/>
  <c r="AE34" i="3"/>
  <c r="AA56" i="3"/>
  <c r="AA51" i="3"/>
  <c r="AA54" i="3" s="1"/>
  <c r="AG40" i="3"/>
  <c r="AI31" i="3"/>
  <c r="AG32" i="3"/>
  <c r="AG33" i="3" s="1"/>
  <c r="Y53" i="5"/>
  <c r="AO30" i="5"/>
  <c r="AA52" i="5"/>
  <c r="AA44" i="5"/>
  <c r="AA49" i="5" s="1"/>
  <c r="AA53" i="5" s="1"/>
  <c r="BC37" i="5"/>
  <c r="AG45" i="5"/>
  <c r="AI38" i="5"/>
  <c r="AG40" i="5"/>
  <c r="AG31" i="5"/>
  <c r="AE32" i="5"/>
  <c r="AA34" i="5"/>
  <c r="AC41" i="5"/>
  <c r="AC42" i="5" s="1"/>
  <c r="Y56" i="5"/>
  <c r="Y51" i="5"/>
  <c r="Y54" i="5" s="1"/>
  <c r="AI35" i="5"/>
  <c r="AI47" i="5" s="1"/>
  <c r="AI39" i="5"/>
  <c r="AC33" i="5"/>
  <c r="AC46" i="5" s="1"/>
  <c r="AY37" i="7"/>
  <c r="BA29" i="7"/>
  <c r="AM30" i="3"/>
  <c r="AM38" i="3"/>
  <c r="AM45" i="3" s="1"/>
  <c r="AM37" i="3"/>
  <c r="AO29" i="3"/>
  <c r="U54" i="6"/>
  <c r="AI34" i="7" l="1"/>
  <c r="AI42" i="7"/>
  <c r="AQ37" i="6"/>
  <c r="AQ30" i="6"/>
  <c r="W51" i="6"/>
  <c r="W54" i="6" s="1"/>
  <c r="W56" i="6"/>
  <c r="AA46" i="6"/>
  <c r="AG45" i="6"/>
  <c r="AI38" i="6"/>
  <c r="AG40" i="6"/>
  <c r="AI35" i="6"/>
  <c r="AI47" i="6" s="1"/>
  <c r="AI39" i="6"/>
  <c r="Y53" i="6"/>
  <c r="AC41" i="6"/>
  <c r="AC42" i="6" s="1"/>
  <c r="AA44" i="6"/>
  <c r="AA49" i="6" s="1"/>
  <c r="AA53" i="6" s="1"/>
  <c r="AA52" i="6"/>
  <c r="AC33" i="6"/>
  <c r="AC46" i="6" s="1"/>
  <c r="AG31" i="6"/>
  <c r="AE32" i="6"/>
  <c r="AI44" i="7"/>
  <c r="AI49" i="7" s="1"/>
  <c r="AI53" i="7" s="1"/>
  <c r="AI52" i="7"/>
  <c r="AK33" i="7"/>
  <c r="AK46" i="7" s="1"/>
  <c r="AM39" i="7"/>
  <c r="AM35" i="7"/>
  <c r="AM32" i="7"/>
  <c r="AO30" i="7"/>
  <c r="AK41" i="7"/>
  <c r="AM45" i="7"/>
  <c r="AO38" i="7"/>
  <c r="AO31" i="7" s="1"/>
  <c r="AE54" i="7"/>
  <c r="AK40" i="7"/>
  <c r="AK42" i="7" s="1"/>
  <c r="AG42" i="3"/>
  <c r="AG44" i="3" s="1"/>
  <c r="AI41" i="3"/>
  <c r="AG46" i="3"/>
  <c r="AK35" i="3"/>
  <c r="AK39" i="3"/>
  <c r="AI40" i="3"/>
  <c r="AI32" i="3"/>
  <c r="AI33" i="3" s="1"/>
  <c r="AK31" i="3"/>
  <c r="AC56" i="3"/>
  <c r="AC51" i="3"/>
  <c r="AC54" i="3" s="1"/>
  <c r="AG34" i="3"/>
  <c r="AI45" i="5"/>
  <c r="AK38" i="5"/>
  <c r="AI40" i="5"/>
  <c r="AE33" i="5"/>
  <c r="AK35" i="5"/>
  <c r="AK47" i="5" s="1"/>
  <c r="AK39" i="5"/>
  <c r="BE37" i="5"/>
  <c r="AA56" i="5"/>
  <c r="AA51" i="5"/>
  <c r="AA54" i="5" s="1"/>
  <c r="AC52" i="5"/>
  <c r="AC44" i="5"/>
  <c r="AC49" i="5" s="1"/>
  <c r="AC53" i="5" s="1"/>
  <c r="AE41" i="5"/>
  <c r="AE42" i="5" s="1"/>
  <c r="AE46" i="5"/>
  <c r="AQ30" i="5"/>
  <c r="AC34" i="5"/>
  <c r="AI31" i="5"/>
  <c r="AG32" i="5"/>
  <c r="BC29" i="7"/>
  <c r="BA37" i="7"/>
  <c r="AO30" i="3"/>
  <c r="AO37" i="3"/>
  <c r="AQ29" i="3"/>
  <c r="AO38" i="3"/>
  <c r="AO45" i="3" s="1"/>
  <c r="AI42" i="3" l="1"/>
  <c r="AC34" i="6"/>
  <c r="AG52" i="3"/>
  <c r="AI45" i="6"/>
  <c r="AK38" i="6"/>
  <c r="AI40" i="6"/>
  <c r="AC44" i="6"/>
  <c r="AC49" i="6" s="1"/>
  <c r="AC53" i="6" s="1"/>
  <c r="AC52" i="6"/>
  <c r="Y56" i="6"/>
  <c r="Y51" i="6"/>
  <c r="Y54" i="6" s="1"/>
  <c r="AS30" i="6"/>
  <c r="AE33" i="6"/>
  <c r="AS37" i="6"/>
  <c r="AI31" i="6"/>
  <c r="AG32" i="6"/>
  <c r="AK35" i="6"/>
  <c r="AK47" i="6" s="1"/>
  <c r="AK39" i="6"/>
  <c r="AE41" i="6"/>
  <c r="AE42" i="6" s="1"/>
  <c r="AK52" i="7"/>
  <c r="AK44" i="7"/>
  <c r="AK49" i="7" s="1"/>
  <c r="AK53" i="7" s="1"/>
  <c r="AM33" i="7"/>
  <c r="AM34" i="7" s="1"/>
  <c r="AO39" i="7"/>
  <c r="AO40" i="7" s="1"/>
  <c r="AO35" i="7"/>
  <c r="AO47" i="7" s="1"/>
  <c r="AM40" i="7"/>
  <c r="AG51" i="7"/>
  <c r="AG54" i="7" s="1"/>
  <c r="AG56" i="7"/>
  <c r="AO45" i="7"/>
  <c r="AQ38" i="7"/>
  <c r="AO32" i="7"/>
  <c r="AQ30" i="7"/>
  <c r="AM47" i="7"/>
  <c r="AM41" i="7"/>
  <c r="AM46" i="7"/>
  <c r="AK34" i="7"/>
  <c r="AI52" i="3"/>
  <c r="AI44" i="3"/>
  <c r="AM35" i="3"/>
  <c r="AM47" i="3" s="1"/>
  <c r="AM39" i="3"/>
  <c r="AE51" i="3"/>
  <c r="AE54" i="3" s="1"/>
  <c r="AE56" i="3"/>
  <c r="AG49" i="3"/>
  <c r="AG53" i="3" s="1"/>
  <c r="AK40" i="3"/>
  <c r="AK41" i="3"/>
  <c r="AK32" i="3"/>
  <c r="AK33" i="3" s="1"/>
  <c r="AM31" i="3"/>
  <c r="AK47" i="3"/>
  <c r="AI34" i="3"/>
  <c r="AI46" i="3"/>
  <c r="AK31" i="5"/>
  <c r="AI32" i="5"/>
  <c r="AS30" i="5"/>
  <c r="AC51" i="5"/>
  <c r="AC54" i="5" s="1"/>
  <c r="AC56" i="5"/>
  <c r="AG41" i="5"/>
  <c r="AG42" i="5" s="1"/>
  <c r="AE52" i="5"/>
  <c r="AE44" i="5"/>
  <c r="AE49" i="5" s="1"/>
  <c r="AE53" i="5" s="1"/>
  <c r="AE34" i="5"/>
  <c r="AK45" i="5"/>
  <c r="AM38" i="5"/>
  <c r="AK40" i="5"/>
  <c r="AM39" i="5"/>
  <c r="AM35" i="5"/>
  <c r="AG33" i="5"/>
  <c r="AG46" i="5" s="1"/>
  <c r="BG37" i="5"/>
  <c r="BC37" i="7"/>
  <c r="BE29" i="7"/>
  <c r="AQ30" i="3"/>
  <c r="AQ38" i="3"/>
  <c r="AQ45" i="3" s="1"/>
  <c r="AQ37" i="3"/>
  <c r="AS29" i="3"/>
  <c r="AM42" i="7" l="1"/>
  <c r="AA56" i="6"/>
  <c r="AA51" i="6"/>
  <c r="AA54" i="6" s="1"/>
  <c r="AM35" i="6"/>
  <c r="AM39" i="6"/>
  <c r="AG33" i="6"/>
  <c r="AK31" i="6"/>
  <c r="AI32" i="6"/>
  <c r="AU37" i="6"/>
  <c r="AK45" i="6"/>
  <c r="AM38" i="6"/>
  <c r="AK40" i="6"/>
  <c r="AG41" i="6"/>
  <c r="AG42" i="6" s="1"/>
  <c r="AE46" i="6"/>
  <c r="AE34" i="6"/>
  <c r="AE52" i="6"/>
  <c r="AE44" i="6"/>
  <c r="AU30" i="6"/>
  <c r="AM44" i="7"/>
  <c r="AM49" i="7" s="1"/>
  <c r="AM53" i="7" s="1"/>
  <c r="AM52" i="7"/>
  <c r="AI56" i="7"/>
  <c r="AI51" i="7"/>
  <c r="AI54" i="7" s="1"/>
  <c r="AO33" i="7"/>
  <c r="AO46" i="7" s="1"/>
  <c r="AQ35" i="7"/>
  <c r="AQ47" i="7" s="1"/>
  <c r="AQ39" i="7"/>
  <c r="AO41" i="7"/>
  <c r="AO42" i="7" s="1"/>
  <c r="AS30" i="7"/>
  <c r="AQ45" i="7"/>
  <c r="AS38" i="7"/>
  <c r="AQ31" i="7"/>
  <c r="AS31" i="7" s="1"/>
  <c r="AK42" i="3"/>
  <c r="AK44" i="3"/>
  <c r="AK52" i="3"/>
  <c r="AG56" i="3"/>
  <c r="AG51" i="3"/>
  <c r="AG54" i="3" s="1"/>
  <c r="AM40" i="3"/>
  <c r="AM32" i="3"/>
  <c r="AM33" i="3" s="1"/>
  <c r="AO31" i="3"/>
  <c r="AO39" i="3"/>
  <c r="AO35" i="3"/>
  <c r="AM41" i="3"/>
  <c r="AK46" i="3"/>
  <c r="AI49" i="3"/>
  <c r="AI53" i="3" s="1"/>
  <c r="AK34" i="3"/>
  <c r="AG34" i="5"/>
  <c r="AI41" i="5"/>
  <c r="AI42" i="5" s="1"/>
  <c r="AO35" i="5"/>
  <c r="AO39" i="5"/>
  <c r="AG52" i="5"/>
  <c r="AG44" i="5"/>
  <c r="AG49" i="5" s="1"/>
  <c r="AG53" i="5" s="1"/>
  <c r="AE51" i="5"/>
  <c r="AE54" i="5" s="1"/>
  <c r="AE56" i="5"/>
  <c r="AM47" i="5"/>
  <c r="AU30" i="5"/>
  <c r="AI33" i="5"/>
  <c r="AI34" i="5" s="1"/>
  <c r="BI37" i="5"/>
  <c r="AO38" i="5"/>
  <c r="AM45" i="5"/>
  <c r="AM40" i="5"/>
  <c r="AM31" i="5"/>
  <c r="AK32" i="5"/>
  <c r="BE37" i="7"/>
  <c r="BG29" i="7"/>
  <c r="AU29" i="3"/>
  <c r="AS30" i="3"/>
  <c r="AS37" i="3"/>
  <c r="AS38" i="3"/>
  <c r="AS45" i="3" s="1"/>
  <c r="AO34" i="7" l="1"/>
  <c r="AQ32" i="7"/>
  <c r="AM31" i="6"/>
  <c r="AK32" i="6"/>
  <c r="AI41" i="6"/>
  <c r="AI42" i="6" s="1"/>
  <c r="AO39" i="6"/>
  <c r="AO35" i="6"/>
  <c r="AM47" i="6"/>
  <c r="AW30" i="6"/>
  <c r="AW37" i="6"/>
  <c r="AI33" i="6"/>
  <c r="AI46" i="6" s="1"/>
  <c r="AG46" i="6"/>
  <c r="AG52" i="6"/>
  <c r="AG44" i="6"/>
  <c r="AG49" i="6" s="1"/>
  <c r="AG53" i="6" s="1"/>
  <c r="AG34" i="6"/>
  <c r="AO38" i="6"/>
  <c r="AM45" i="6"/>
  <c r="AM40" i="6"/>
  <c r="AC51" i="6"/>
  <c r="AC54" i="6" s="1"/>
  <c r="AC56" i="6"/>
  <c r="AE49" i="6"/>
  <c r="AO52" i="7"/>
  <c r="AO44" i="7"/>
  <c r="AO49" i="7" s="1"/>
  <c r="AO53" i="7" s="1"/>
  <c r="AS45" i="7"/>
  <c r="AU38" i="7"/>
  <c r="AQ41" i="7"/>
  <c r="AQ33" i="7"/>
  <c r="AQ34" i="7" s="1"/>
  <c r="AS39" i="7"/>
  <c r="AS40" i="7" s="1"/>
  <c r="AS35" i="7"/>
  <c r="AQ40" i="7"/>
  <c r="AQ42" i="7" s="1"/>
  <c r="AK56" i="7"/>
  <c r="AK51" i="7"/>
  <c r="AK54" i="7" s="1"/>
  <c r="AS32" i="7"/>
  <c r="AU30" i="7"/>
  <c r="AM42" i="3"/>
  <c r="AM52" i="3"/>
  <c r="AM44" i="3"/>
  <c r="AI51" i="3"/>
  <c r="AI54" i="3" s="1"/>
  <c r="AI56" i="3"/>
  <c r="AQ39" i="3"/>
  <c r="AQ35" i="3"/>
  <c r="AO41" i="3"/>
  <c r="AO32" i="3"/>
  <c r="AO33" i="3" s="1"/>
  <c r="AO46" i="3" s="1"/>
  <c r="AQ31" i="3"/>
  <c r="AM46" i="3"/>
  <c r="AK49" i="3"/>
  <c r="AK53" i="3" s="1"/>
  <c r="AO40" i="3"/>
  <c r="AM34" i="3"/>
  <c r="AO47" i="3"/>
  <c r="AG51" i="5"/>
  <c r="AG54" i="5" s="1"/>
  <c r="AG56" i="5"/>
  <c r="AQ35" i="5"/>
  <c r="AQ39" i="5"/>
  <c r="AO47" i="5"/>
  <c r="BK37" i="5"/>
  <c r="AK41" i="5"/>
  <c r="AK42" i="5" s="1"/>
  <c r="AI52" i="5"/>
  <c r="AI44" i="5"/>
  <c r="AO45" i="5"/>
  <c r="AQ38" i="5"/>
  <c r="AO40" i="5"/>
  <c r="AI46" i="5"/>
  <c r="AK33" i="5"/>
  <c r="AW30" i="5"/>
  <c r="AO31" i="5"/>
  <c r="AM32" i="5"/>
  <c r="BG37" i="7"/>
  <c r="BI29" i="7"/>
  <c r="AU38" i="3"/>
  <c r="AU45" i="3" s="1"/>
  <c r="AU37" i="3"/>
  <c r="AW29" i="3"/>
  <c r="AU30" i="3"/>
  <c r="AO42" i="3" l="1"/>
  <c r="AY37" i="6"/>
  <c r="AY30" i="6"/>
  <c r="AQ35" i="6"/>
  <c r="AQ39" i="6"/>
  <c r="AQ38" i="6"/>
  <c r="AO45" i="6"/>
  <c r="AO40" i="6"/>
  <c r="AI44" i="6"/>
  <c r="AI49" i="6" s="1"/>
  <c r="AI53" i="6" s="1"/>
  <c r="AI52" i="6"/>
  <c r="AK33" i="6"/>
  <c r="AK46" i="6" s="1"/>
  <c r="AO47" i="6"/>
  <c r="AK41" i="6"/>
  <c r="AK42" i="6" s="1"/>
  <c r="AE53" i="6"/>
  <c r="AI34" i="6"/>
  <c r="AE56" i="6"/>
  <c r="AE51" i="6"/>
  <c r="AO31" i="6"/>
  <c r="AM32" i="6"/>
  <c r="AQ44" i="7"/>
  <c r="AQ52" i="7"/>
  <c r="AM56" i="7"/>
  <c r="AM51" i="7"/>
  <c r="AM54" i="7" s="1"/>
  <c r="AU45" i="7"/>
  <c r="AW38" i="7"/>
  <c r="AS41" i="7"/>
  <c r="AS42" i="7" s="1"/>
  <c r="AU32" i="7"/>
  <c r="AW30" i="7"/>
  <c r="AU31" i="7"/>
  <c r="AS33" i="7"/>
  <c r="AS46" i="7" s="1"/>
  <c r="AU39" i="7"/>
  <c r="AU40" i="7" s="1"/>
  <c r="AU35" i="7"/>
  <c r="AU47" i="7" s="1"/>
  <c r="AQ46" i="7"/>
  <c r="AS34" i="7"/>
  <c r="AS47" i="7"/>
  <c r="AQ40" i="3"/>
  <c r="AK51" i="3"/>
  <c r="AK54" i="3" s="1"/>
  <c r="AK56" i="3"/>
  <c r="AM49" i="3"/>
  <c r="AM53" i="3" s="1"/>
  <c r="AQ33" i="3"/>
  <c r="AS39" i="3"/>
  <c r="AS35" i="3"/>
  <c r="AS47" i="3" s="1"/>
  <c r="AQ41" i="3"/>
  <c r="AQ47" i="3"/>
  <c r="AO44" i="3"/>
  <c r="AO49" i="3" s="1"/>
  <c r="AO53" i="3" s="1"/>
  <c r="AO52" i="3"/>
  <c r="AO34" i="3"/>
  <c r="AQ32" i="3"/>
  <c r="AS31" i="3"/>
  <c r="AS39" i="5"/>
  <c r="AS35" i="5"/>
  <c r="AY30" i="5"/>
  <c r="AM41" i="5"/>
  <c r="AM42" i="5" s="1"/>
  <c r="BM37" i="5"/>
  <c r="BO37" i="5" s="1"/>
  <c r="AQ45" i="5"/>
  <c r="AS38" i="5"/>
  <c r="AQ40" i="5"/>
  <c r="AQ47" i="5"/>
  <c r="AK34" i="5"/>
  <c r="AI49" i="5"/>
  <c r="AI53" i="5" s="1"/>
  <c r="AK44" i="5"/>
  <c r="AK52" i="5"/>
  <c r="AI51" i="5"/>
  <c r="AI56" i="5"/>
  <c r="AM33" i="5"/>
  <c r="AM34" i="5" s="1"/>
  <c r="AQ31" i="5"/>
  <c r="AO32" i="5"/>
  <c r="AK46" i="5"/>
  <c r="BI37" i="7"/>
  <c r="BK29" i="7"/>
  <c r="AW37" i="3"/>
  <c r="AW38" i="3"/>
  <c r="AW45" i="3" s="1"/>
  <c r="AY29" i="3"/>
  <c r="AW30" i="3"/>
  <c r="AQ45" i="6" l="1"/>
  <c r="AS38" i="6"/>
  <c r="AQ40" i="6"/>
  <c r="AS35" i="6"/>
  <c r="AS47" i="6" s="1"/>
  <c r="AS39" i="6"/>
  <c r="AQ47" i="6"/>
  <c r="AM41" i="6"/>
  <c r="AM42" i="6" s="1"/>
  <c r="AM46" i="6"/>
  <c r="BA30" i="6"/>
  <c r="AK34" i="6"/>
  <c r="AK44" i="6"/>
  <c r="AK49" i="6" s="1"/>
  <c r="AK52" i="6"/>
  <c r="AQ31" i="6"/>
  <c r="AO32" i="6"/>
  <c r="BA37" i="6"/>
  <c r="AM33" i="6"/>
  <c r="AE54" i="6"/>
  <c r="AO56" i="7"/>
  <c r="AO51" i="7"/>
  <c r="AO54" i="7" s="1"/>
  <c r="AU34" i="7"/>
  <c r="AS52" i="7"/>
  <c r="AS44" i="7"/>
  <c r="AS49" i="7" s="1"/>
  <c r="AS53" i="7" s="1"/>
  <c r="AW45" i="7"/>
  <c r="AW40" i="7"/>
  <c r="AY38" i="7"/>
  <c r="AQ49" i="7"/>
  <c r="AQ53" i="7" s="1"/>
  <c r="AU33" i="7"/>
  <c r="AW39" i="7"/>
  <c r="AW35" i="7"/>
  <c r="AW47" i="7" s="1"/>
  <c r="AU41" i="7"/>
  <c r="AU42" i="7" s="1"/>
  <c r="AU46" i="7"/>
  <c r="AW31" i="7"/>
  <c r="AW32" i="7"/>
  <c r="AY30" i="7"/>
  <c r="AQ42" i="3"/>
  <c r="AQ52" i="3" s="1"/>
  <c r="AS41" i="3"/>
  <c r="AQ34" i="3"/>
  <c r="AM51" i="3"/>
  <c r="AM54" i="3" s="1"/>
  <c r="AM56" i="3"/>
  <c r="AS40" i="3"/>
  <c r="AS42" i="3"/>
  <c r="AS32" i="3"/>
  <c r="AS33" i="3" s="1"/>
  <c r="AS46" i="3" s="1"/>
  <c r="AU31" i="3"/>
  <c r="AU35" i="3"/>
  <c r="AU39" i="3"/>
  <c r="AQ46" i="3"/>
  <c r="AM46" i="5"/>
  <c r="AI54" i="5"/>
  <c r="AK49" i="5"/>
  <c r="AK53" i="5" s="1"/>
  <c r="AK51" i="5"/>
  <c r="AK54" i="5" s="1"/>
  <c r="AK56" i="5"/>
  <c r="AM52" i="5"/>
  <c r="AM44" i="5"/>
  <c r="AM49" i="5" s="1"/>
  <c r="AM53" i="5" s="1"/>
  <c r="BA30" i="5"/>
  <c r="AU39" i="5"/>
  <c r="AU35" i="5"/>
  <c r="AU47" i="5" s="1"/>
  <c r="AS47" i="5"/>
  <c r="AO33" i="5"/>
  <c r="AS31" i="5"/>
  <c r="AQ32" i="5"/>
  <c r="AS45" i="5"/>
  <c r="AU38" i="5"/>
  <c r="AS40" i="5"/>
  <c r="AO41" i="5"/>
  <c r="AO42" i="5" s="1"/>
  <c r="AO46" i="5"/>
  <c r="BK37" i="7"/>
  <c r="BM29" i="7"/>
  <c r="BA29" i="3"/>
  <c r="AY37" i="3"/>
  <c r="AY38" i="3"/>
  <c r="AY45" i="3" s="1"/>
  <c r="AY30" i="3"/>
  <c r="AQ44" i="3" l="1"/>
  <c r="AO41" i="6"/>
  <c r="AO42" i="6" s="1"/>
  <c r="AM34" i="6"/>
  <c r="AM52" i="6"/>
  <c r="AM44" i="6"/>
  <c r="AM49" i="6" s="1"/>
  <c r="AM53" i="6" s="1"/>
  <c r="BC37" i="6"/>
  <c r="AO33" i="6"/>
  <c r="AS31" i="6"/>
  <c r="AQ32" i="6"/>
  <c r="AU39" i="6"/>
  <c r="AU35" i="6"/>
  <c r="AK53" i="6"/>
  <c r="AS45" i="6"/>
  <c r="AU38" i="6"/>
  <c r="AS40" i="6"/>
  <c r="BC30" i="6"/>
  <c r="AG56" i="6"/>
  <c r="AG51" i="6"/>
  <c r="AG54" i="6" s="1"/>
  <c r="AU52" i="7"/>
  <c r="AU44" i="7"/>
  <c r="AU49" i="7" s="1"/>
  <c r="AU53" i="7" s="1"/>
  <c r="AW34" i="7"/>
  <c r="AY45" i="7"/>
  <c r="BA38" i="7"/>
  <c r="AY31" i="7"/>
  <c r="BA31" i="7" s="1"/>
  <c r="AQ56" i="7"/>
  <c r="AQ51" i="7"/>
  <c r="AQ54" i="7" s="1"/>
  <c r="BA30" i="7"/>
  <c r="AW33" i="7"/>
  <c r="AY35" i="7"/>
  <c r="AY39" i="7"/>
  <c r="AY40" i="7" s="1"/>
  <c r="AW41" i="7"/>
  <c r="AW42" i="7" s="1"/>
  <c r="AW46" i="7"/>
  <c r="AS44" i="3"/>
  <c r="AS49" i="3" s="1"/>
  <c r="AS53" i="3" s="1"/>
  <c r="AS52" i="3"/>
  <c r="AU40" i="3"/>
  <c r="AO51" i="3"/>
  <c r="AO54" i="3" s="1"/>
  <c r="AO56" i="3"/>
  <c r="AW35" i="3"/>
  <c r="AW39" i="3"/>
  <c r="AU41" i="3"/>
  <c r="AU47" i="3"/>
  <c r="AU32" i="3"/>
  <c r="AU33" i="3" s="1"/>
  <c r="AU46" i="3" s="1"/>
  <c r="AW31" i="3"/>
  <c r="AQ49" i="3"/>
  <c r="AQ53" i="3" s="1"/>
  <c r="AS34" i="3"/>
  <c r="BC30" i="5"/>
  <c r="AW35" i="5"/>
  <c r="AW39" i="5"/>
  <c r="AM56" i="5"/>
  <c r="AM51" i="5"/>
  <c r="AM54" i="5" s="1"/>
  <c r="AO52" i="5"/>
  <c r="AO44" i="5"/>
  <c r="AO49" i="5" s="1"/>
  <c r="AO53" i="5" s="1"/>
  <c r="AW38" i="5"/>
  <c r="AU45" i="5"/>
  <c r="AU40" i="5"/>
  <c r="AQ33" i="5"/>
  <c r="AQ46" i="5" s="1"/>
  <c r="AU31" i="5"/>
  <c r="AS32" i="5"/>
  <c r="AQ41" i="5"/>
  <c r="AQ42" i="5" s="1"/>
  <c r="AO34" i="5"/>
  <c r="BM37" i="7"/>
  <c r="BO29" i="7"/>
  <c r="BA37" i="3"/>
  <c r="BC29" i="3"/>
  <c r="BA38" i="3"/>
  <c r="BA45" i="3" s="1"/>
  <c r="BA30" i="3"/>
  <c r="AU31" i="6" l="1"/>
  <c r="AS32" i="6"/>
  <c r="BE30" i="6"/>
  <c r="AQ41" i="6"/>
  <c r="AQ42" i="6" s="1"/>
  <c r="AU45" i="6"/>
  <c r="AW38" i="6"/>
  <c r="AU40" i="6"/>
  <c r="AQ33" i="6"/>
  <c r="AQ46" i="6" s="1"/>
  <c r="AO34" i="6"/>
  <c r="AW39" i="6"/>
  <c r="AW35" i="6"/>
  <c r="AW47" i="6"/>
  <c r="AO46" i="6"/>
  <c r="BE37" i="6"/>
  <c r="AU47" i="6"/>
  <c r="AI51" i="6"/>
  <c r="AI54" i="6" s="1"/>
  <c r="AI56" i="6"/>
  <c r="AO52" i="6"/>
  <c r="AO44" i="6"/>
  <c r="AW44" i="7"/>
  <c r="AW49" i="7" s="1"/>
  <c r="AW53" i="7" s="1"/>
  <c r="AW52" i="7"/>
  <c r="BA40" i="7"/>
  <c r="BA45" i="7"/>
  <c r="BC38" i="7"/>
  <c r="BC31" i="7" s="1"/>
  <c r="BA35" i="7"/>
  <c r="BA39" i="7"/>
  <c r="AY41" i="7"/>
  <c r="AY42" i="7" s="1"/>
  <c r="AY32" i="7"/>
  <c r="AY33" i="7" s="1"/>
  <c r="AY46" i="7" s="1"/>
  <c r="AY47" i="7"/>
  <c r="BA32" i="7"/>
  <c r="BC30" i="7"/>
  <c r="AS51" i="7"/>
  <c r="AS54" i="7" s="1"/>
  <c r="AS56" i="7"/>
  <c r="AU42" i="3"/>
  <c r="AU52" i="3"/>
  <c r="AU44" i="3"/>
  <c r="AU49" i="3" s="1"/>
  <c r="AU53" i="3" s="1"/>
  <c r="AY35" i="3"/>
  <c r="AY39" i="3"/>
  <c r="AW47" i="3"/>
  <c r="AQ56" i="3"/>
  <c r="AQ51" i="3"/>
  <c r="AQ54" i="3" s="1"/>
  <c r="AU34" i="3"/>
  <c r="AW40" i="3"/>
  <c r="AW41" i="3"/>
  <c r="AW32" i="3"/>
  <c r="AY31" i="3"/>
  <c r="AO56" i="5"/>
  <c r="AO51" i="5"/>
  <c r="AO54" i="5" s="1"/>
  <c r="AS41" i="5"/>
  <c r="AS42" i="5" s="1"/>
  <c r="AY38" i="5"/>
  <c r="AW45" i="5"/>
  <c r="AW40" i="5"/>
  <c r="AY39" i="5"/>
  <c r="AY35" i="5"/>
  <c r="AY47" i="5" s="1"/>
  <c r="AQ44" i="5"/>
  <c r="AQ49" i="5" s="1"/>
  <c r="AQ53" i="5" s="1"/>
  <c r="AQ52" i="5"/>
  <c r="AS33" i="5"/>
  <c r="AW31" i="5"/>
  <c r="AU32" i="5"/>
  <c r="AW47" i="5"/>
  <c r="AQ34" i="5"/>
  <c r="BE30" i="5"/>
  <c r="BO37" i="7"/>
  <c r="BO56" i="7"/>
  <c r="BE29" i="3"/>
  <c r="BC37" i="3"/>
  <c r="BC38" i="3"/>
  <c r="BC45" i="3" s="1"/>
  <c r="BC30" i="3"/>
  <c r="AQ34" i="6" l="1"/>
  <c r="AW42" i="3"/>
  <c r="AK51" i="6"/>
  <c r="AK54" i="6" s="1"/>
  <c r="AK56" i="6"/>
  <c r="AY38" i="6"/>
  <c r="AW45" i="6"/>
  <c r="AW40" i="6"/>
  <c r="AQ52" i="6"/>
  <c r="AQ44" i="6"/>
  <c r="AQ49" i="6" s="1"/>
  <c r="AQ53" i="6" s="1"/>
  <c r="AY35" i="6"/>
  <c r="AY39" i="6"/>
  <c r="BG30" i="6"/>
  <c r="BG37" i="6"/>
  <c r="AS33" i="6"/>
  <c r="AO49" i="6"/>
  <c r="AO53" i="6" s="1"/>
  <c r="AW31" i="6"/>
  <c r="AU32" i="6"/>
  <c r="AS46" i="6"/>
  <c r="AS41" i="6"/>
  <c r="AS42" i="6" s="1"/>
  <c r="AY44" i="7"/>
  <c r="AY49" i="7" s="1"/>
  <c r="AY53" i="7" s="1"/>
  <c r="AY52" i="7"/>
  <c r="AU56" i="7"/>
  <c r="AU51" i="7"/>
  <c r="AU54" i="7" s="1"/>
  <c r="BC45" i="7"/>
  <c r="BE38" i="7"/>
  <c r="BA33" i="7"/>
  <c r="BA34" i="7" s="1"/>
  <c r="BC39" i="7"/>
  <c r="BC35" i="7"/>
  <c r="BC32" i="7"/>
  <c r="BE30" i="7"/>
  <c r="AY34" i="7"/>
  <c r="BA47" i="7"/>
  <c r="BA41" i="7"/>
  <c r="BA42" i="7" s="1"/>
  <c r="AS51" i="3"/>
  <c r="AS54" i="3" s="1"/>
  <c r="AS56" i="3"/>
  <c r="BA35" i="3"/>
  <c r="BA47" i="3" s="1"/>
  <c r="BA39" i="3"/>
  <c r="AW52" i="3"/>
  <c r="AW44" i="3"/>
  <c r="AY40" i="3"/>
  <c r="AY47" i="3"/>
  <c r="AY32" i="3"/>
  <c r="BA31" i="3"/>
  <c r="AW33" i="3"/>
  <c r="AU41" i="5"/>
  <c r="AU42" i="5" s="1"/>
  <c r="BG30" i="5"/>
  <c r="AU33" i="5"/>
  <c r="AY31" i="5"/>
  <c r="AW32" i="5"/>
  <c r="BA38" i="5"/>
  <c r="AY45" i="5"/>
  <c r="AY40" i="5"/>
  <c r="AS44" i="5"/>
  <c r="AS52" i="5"/>
  <c r="AS34" i="5"/>
  <c r="AS46" i="5"/>
  <c r="AQ56" i="5"/>
  <c r="AQ51" i="5"/>
  <c r="AQ54" i="5" s="1"/>
  <c r="BA39" i="5"/>
  <c r="BA35" i="5"/>
  <c r="BA47" i="5" s="1"/>
  <c r="BE30" i="3"/>
  <c r="BE38" i="3"/>
  <c r="BE45" i="3" s="1"/>
  <c r="BG29" i="3"/>
  <c r="BE37" i="3"/>
  <c r="AU33" i="6" l="1"/>
  <c r="AY31" i="6"/>
  <c r="AW32" i="6"/>
  <c r="BA38" i="6"/>
  <c r="AY45" i="6"/>
  <c r="AY40" i="6"/>
  <c r="BA35" i="6"/>
  <c r="BA39" i="6"/>
  <c r="BI30" i="6"/>
  <c r="AY47" i="6"/>
  <c r="AM56" i="6"/>
  <c r="AM51" i="6"/>
  <c r="AM54" i="6" s="1"/>
  <c r="AU46" i="6"/>
  <c r="AU41" i="6"/>
  <c r="AU42" i="6" s="1"/>
  <c r="AS34" i="6"/>
  <c r="BI37" i="6"/>
  <c r="AS44" i="6"/>
  <c r="AS49" i="6" s="1"/>
  <c r="AS53" i="6" s="1"/>
  <c r="AS52" i="6"/>
  <c r="BC33" i="7"/>
  <c r="BC34" i="7" s="1"/>
  <c r="BE39" i="7"/>
  <c r="BE40" i="7" s="1"/>
  <c r="BE35" i="7"/>
  <c r="BC40" i="7"/>
  <c r="BE45" i="7"/>
  <c r="BG38" i="7"/>
  <c r="BC47" i="7"/>
  <c r="BA52" i="7"/>
  <c r="BA44" i="7"/>
  <c r="BE31" i="7"/>
  <c r="AW51" i="7"/>
  <c r="AW54" i="7" s="1"/>
  <c r="AW56" i="7"/>
  <c r="BE32" i="7"/>
  <c r="BG30" i="7"/>
  <c r="BC46" i="7"/>
  <c r="BC41" i="7"/>
  <c r="BA46" i="7"/>
  <c r="BA40" i="3"/>
  <c r="AY41" i="3"/>
  <c r="AY42" i="3" s="1"/>
  <c r="AW46" i="3"/>
  <c r="AW49" i="3" s="1"/>
  <c r="AW53" i="3" s="1"/>
  <c r="AY33" i="3"/>
  <c r="AY46" i="3" s="1"/>
  <c r="AW34" i="3"/>
  <c r="BC35" i="3"/>
  <c r="BC39" i="3"/>
  <c r="BA32" i="3"/>
  <c r="BC31" i="3"/>
  <c r="AU51" i="3"/>
  <c r="AU54" i="3" s="1"/>
  <c r="AU56" i="3"/>
  <c r="BA45" i="5"/>
  <c r="BC38" i="5"/>
  <c r="BA40" i="5"/>
  <c r="BI30" i="5"/>
  <c r="BC39" i="5"/>
  <c r="BC35" i="5"/>
  <c r="BC47" i="5" s="1"/>
  <c r="AW33" i="5"/>
  <c r="AW41" i="5"/>
  <c r="AW42" i="5" s="1"/>
  <c r="BA31" i="5"/>
  <c r="AY32" i="5"/>
  <c r="AU44" i="5"/>
  <c r="AU52" i="5"/>
  <c r="AS56" i="5"/>
  <c r="AS51" i="5"/>
  <c r="AU34" i="5"/>
  <c r="AS49" i="5"/>
  <c r="AS53" i="5" s="1"/>
  <c r="AU46" i="5"/>
  <c r="BG37" i="3"/>
  <c r="BG30" i="3"/>
  <c r="BI29" i="3"/>
  <c r="BG38" i="3"/>
  <c r="BG45" i="3" s="1"/>
  <c r="BC42" i="7" l="1"/>
  <c r="BK37" i="6"/>
  <c r="AW41" i="6"/>
  <c r="AW42" i="6" s="1"/>
  <c r="BC39" i="6"/>
  <c r="BC35" i="6"/>
  <c r="AU44" i="6"/>
  <c r="AU49" i="6" s="1"/>
  <c r="AU53" i="6" s="1"/>
  <c r="AU52" i="6"/>
  <c r="BA45" i="6"/>
  <c r="BC38" i="6"/>
  <c r="BA40" i="6"/>
  <c r="AU34" i="6"/>
  <c r="BA47" i="6"/>
  <c r="AO56" i="6"/>
  <c r="AO51" i="6"/>
  <c r="AO54" i="6" s="1"/>
  <c r="AW33" i="6"/>
  <c r="BA31" i="6"/>
  <c r="AY32" i="6"/>
  <c r="BK30" i="6"/>
  <c r="BC52" i="7"/>
  <c r="BC44" i="7"/>
  <c r="BC49" i="7" s="1"/>
  <c r="BC53" i="7" s="1"/>
  <c r="BG45" i="7"/>
  <c r="BI38" i="7"/>
  <c r="BG40" i="7"/>
  <c r="AY56" i="7"/>
  <c r="AY51" i="7"/>
  <c r="AY54" i="7" s="1"/>
  <c r="BI30" i="7"/>
  <c r="BE41" i="7"/>
  <c r="BE42" i="7" s="1"/>
  <c r="BE33" i="7"/>
  <c r="BE34" i="7" s="1"/>
  <c r="BG39" i="7"/>
  <c r="BG35" i="7"/>
  <c r="BG47" i="7" s="1"/>
  <c r="BE47" i="7"/>
  <c r="BG31" i="7"/>
  <c r="BG32" i="7" s="1"/>
  <c r="BA49" i="7"/>
  <c r="BA53" i="7" s="1"/>
  <c r="AY44" i="3"/>
  <c r="AY49" i="3" s="1"/>
  <c r="AY53" i="3" s="1"/>
  <c r="AY52" i="3"/>
  <c r="AY34" i="3"/>
  <c r="AW51" i="3"/>
  <c r="AW54" i="3" s="1"/>
  <c r="AW56" i="3"/>
  <c r="BE35" i="3"/>
  <c r="BE39" i="3"/>
  <c r="BC32" i="3"/>
  <c r="BC33" i="3" s="1"/>
  <c r="BE31" i="3"/>
  <c r="BC40" i="3"/>
  <c r="BC47" i="3"/>
  <c r="BA41" i="3"/>
  <c r="BA42" i="3" s="1"/>
  <c r="BA33" i="3"/>
  <c r="AS54" i="5"/>
  <c r="BK30" i="5"/>
  <c r="AY33" i="5"/>
  <c r="AY46" i="5"/>
  <c r="AY41" i="5"/>
  <c r="AY42" i="5" s="1"/>
  <c r="BE39" i="5"/>
  <c r="BE35" i="5"/>
  <c r="BE47" i="5" s="1"/>
  <c r="BC31" i="5"/>
  <c r="BA32" i="5"/>
  <c r="BC45" i="5"/>
  <c r="BE38" i="5"/>
  <c r="BC40" i="5"/>
  <c r="AW34" i="5"/>
  <c r="AU49" i="5"/>
  <c r="AU53" i="5" s="1"/>
  <c r="AW44" i="5"/>
  <c r="AW52" i="5"/>
  <c r="AW46" i="5"/>
  <c r="BI38" i="3"/>
  <c r="BI45" i="3" s="1"/>
  <c r="BI37" i="3"/>
  <c r="BI30" i="3"/>
  <c r="BK29" i="3"/>
  <c r="BI31" i="7" l="1"/>
  <c r="BC31" i="6"/>
  <c r="BA32" i="6"/>
  <c r="AY33" i="6"/>
  <c r="AY46" i="6" s="1"/>
  <c r="AY41" i="6"/>
  <c r="AY42" i="6" s="1"/>
  <c r="AQ56" i="6"/>
  <c r="AQ51" i="6"/>
  <c r="AQ54" i="6" s="1"/>
  <c r="AW44" i="6"/>
  <c r="AW49" i="6" s="1"/>
  <c r="AW53" i="6" s="1"/>
  <c r="AW52" i="6"/>
  <c r="BC45" i="6"/>
  <c r="BE38" i="6"/>
  <c r="BC40" i="6"/>
  <c r="BE39" i="6"/>
  <c r="BE35" i="6"/>
  <c r="AW34" i="6"/>
  <c r="BC47" i="6"/>
  <c r="AW46" i="6"/>
  <c r="BM37" i="6"/>
  <c r="BM30" i="6"/>
  <c r="BE44" i="7"/>
  <c r="BE52" i="7"/>
  <c r="BI32" i="7"/>
  <c r="BK30" i="7"/>
  <c r="BA56" i="7"/>
  <c r="BA51" i="7"/>
  <c r="BA54" i="7" s="1"/>
  <c r="BI45" i="7"/>
  <c r="BK38" i="7"/>
  <c r="BK31" i="7" s="1"/>
  <c r="BG33" i="7"/>
  <c r="BG34" i="7" s="1"/>
  <c r="BI35" i="7"/>
  <c r="BI39" i="7"/>
  <c r="BI40" i="7" s="1"/>
  <c r="BG46" i="7"/>
  <c r="BG41" i="7"/>
  <c r="BG42" i="7" s="1"/>
  <c r="BE46" i="7"/>
  <c r="BA44" i="3"/>
  <c r="BA52" i="3"/>
  <c r="BC46" i="3"/>
  <c r="BC41" i="3"/>
  <c r="BC42" i="3" s="1"/>
  <c r="BA34" i="3"/>
  <c r="BE33" i="3"/>
  <c r="BG35" i="3"/>
  <c r="BG47" i="3" s="1"/>
  <c r="BG39" i="3"/>
  <c r="BE41" i="3"/>
  <c r="BE40" i="3"/>
  <c r="BA46" i="3"/>
  <c r="BE47" i="3"/>
  <c r="BE32" i="3"/>
  <c r="BG31" i="3"/>
  <c r="AY56" i="3"/>
  <c r="AY51" i="3"/>
  <c r="AY54" i="3" s="1"/>
  <c r="BC34" i="3"/>
  <c r="BE31" i="5"/>
  <c r="BC32" i="5"/>
  <c r="AW49" i="5"/>
  <c r="AW53" i="5" s="1"/>
  <c r="AY52" i="5"/>
  <c r="AY44" i="5"/>
  <c r="AY49" i="5" s="1"/>
  <c r="AY53" i="5" s="1"/>
  <c r="BA41" i="5"/>
  <c r="BA42" i="5" s="1"/>
  <c r="BG35" i="5"/>
  <c r="BG47" i="5" s="1"/>
  <c r="BG39" i="5"/>
  <c r="AY34" i="5"/>
  <c r="BE45" i="5"/>
  <c r="BG38" i="5"/>
  <c r="BE40" i="5"/>
  <c r="BM30" i="5"/>
  <c r="BO30" i="5" s="1"/>
  <c r="BA33" i="5"/>
  <c r="AU56" i="5"/>
  <c r="AU51" i="5"/>
  <c r="AU54" i="5" s="1"/>
  <c r="BK30" i="3"/>
  <c r="BM29" i="3"/>
  <c r="BK38" i="3"/>
  <c r="BK37" i="3"/>
  <c r="BG35" i="6" l="1"/>
  <c r="BG39" i="6"/>
  <c r="BG47" i="6"/>
  <c r="BO30" i="6"/>
  <c r="BE31" i="6"/>
  <c r="BC32" i="6"/>
  <c r="BO37" i="6"/>
  <c r="AS51" i="6"/>
  <c r="AS54" i="6" s="1"/>
  <c r="AS56" i="6"/>
  <c r="BE47" i="6"/>
  <c r="AY52" i="6"/>
  <c r="AY44" i="6"/>
  <c r="AY49" i="6" s="1"/>
  <c r="AY53" i="6" s="1"/>
  <c r="BA41" i="6"/>
  <c r="BA42" i="6" s="1"/>
  <c r="AY34" i="6"/>
  <c r="BA33" i="6"/>
  <c r="BG38" i="6"/>
  <c r="BE45" i="6"/>
  <c r="BE40" i="6"/>
  <c r="BG52" i="7"/>
  <c r="BG44" i="7"/>
  <c r="BG49" i="7" s="1"/>
  <c r="BG53" i="7" s="1"/>
  <c r="BI33" i="7"/>
  <c r="BK39" i="7"/>
  <c r="BK40" i="7" s="1"/>
  <c r="BK35" i="7"/>
  <c r="BC56" i="7"/>
  <c r="BC51" i="7"/>
  <c r="BC54" i="7" s="1"/>
  <c r="BK32" i="7"/>
  <c r="BM30" i="7"/>
  <c r="BI47" i="7"/>
  <c r="BI41" i="7"/>
  <c r="BI42" i="7" s="1"/>
  <c r="BK45" i="7"/>
  <c r="BM38" i="7"/>
  <c r="BE49" i="7"/>
  <c r="BE53" i="7" s="1"/>
  <c r="BE42" i="3"/>
  <c r="BE52" i="3"/>
  <c r="BE44" i="3"/>
  <c r="BI39" i="3"/>
  <c r="BI35" i="3"/>
  <c r="BI47" i="3" s="1"/>
  <c r="BG32" i="3"/>
  <c r="BI31" i="3"/>
  <c r="BE34" i="3"/>
  <c r="BG40" i="3"/>
  <c r="BA51" i="3"/>
  <c r="BA56" i="3"/>
  <c r="BA49" i="3"/>
  <c r="BA53" i="3" s="1"/>
  <c r="BG41" i="3"/>
  <c r="BC52" i="3"/>
  <c r="BC44" i="3"/>
  <c r="BC49" i="3" s="1"/>
  <c r="BC53" i="3" s="1"/>
  <c r="BK45" i="3"/>
  <c r="BE46" i="3"/>
  <c r="BC41" i="5"/>
  <c r="BC42" i="5" s="1"/>
  <c r="BA34" i="5"/>
  <c r="BA52" i="5"/>
  <c r="BA44" i="5"/>
  <c r="AW51" i="5"/>
  <c r="AW54" i="5" s="1"/>
  <c r="AW56" i="5"/>
  <c r="BC33" i="5"/>
  <c r="BI35" i="5"/>
  <c r="BI39" i="5"/>
  <c r="BA46" i="5"/>
  <c r="BG45" i="5"/>
  <c r="BI38" i="5"/>
  <c r="BG40" i="5"/>
  <c r="BG31" i="5"/>
  <c r="BE32" i="5"/>
  <c r="BO29" i="3"/>
  <c r="BM38" i="3"/>
  <c r="BM45" i="3" s="1"/>
  <c r="BM30" i="3"/>
  <c r="BM37" i="3"/>
  <c r="BG42" i="3" l="1"/>
  <c r="BG45" i="6"/>
  <c r="BI38" i="6"/>
  <c r="BG40" i="6"/>
  <c r="BC41" i="6"/>
  <c r="BC42" i="6" s="1"/>
  <c r="BC33" i="6"/>
  <c r="BA44" i="6"/>
  <c r="BA49" i="6" s="1"/>
  <c r="BA53" i="6" s="1"/>
  <c r="BA52" i="6"/>
  <c r="BI35" i="6"/>
  <c r="BI47" i="6" s="1"/>
  <c r="BI39" i="6"/>
  <c r="BA34" i="6"/>
  <c r="BG31" i="6"/>
  <c r="BE32" i="6"/>
  <c r="BA46" i="6"/>
  <c r="AU56" i="6"/>
  <c r="AU51" i="6"/>
  <c r="AU54" i="6" s="1"/>
  <c r="BI52" i="7"/>
  <c r="BI44" i="7"/>
  <c r="BO30" i="7"/>
  <c r="BE51" i="7"/>
  <c r="BE54" i="7" s="1"/>
  <c r="BE56" i="7"/>
  <c r="BK33" i="7"/>
  <c r="BM39" i="7"/>
  <c r="BM35" i="7"/>
  <c r="BM45" i="7"/>
  <c r="BO38" i="7"/>
  <c r="BK47" i="7"/>
  <c r="BK41" i="7"/>
  <c r="BK42" i="7" s="1"/>
  <c r="BM31" i="7"/>
  <c r="BO31" i="7" s="1"/>
  <c r="BI46" i="7"/>
  <c r="BI34" i="7"/>
  <c r="BG52" i="3"/>
  <c r="BG44" i="3"/>
  <c r="BI32" i="3"/>
  <c r="BI33" i="3" s="1"/>
  <c r="BK31" i="3"/>
  <c r="BG33" i="3"/>
  <c r="BI40" i="3"/>
  <c r="BE49" i="3"/>
  <c r="BE53" i="3" s="1"/>
  <c r="BK39" i="3"/>
  <c r="BK35" i="3"/>
  <c r="BA54" i="3"/>
  <c r="BA49" i="5"/>
  <c r="BA53" i="5" s="1"/>
  <c r="BK35" i="5"/>
  <c r="BK39" i="5"/>
  <c r="BE41" i="5"/>
  <c r="BE42" i="5" s="1"/>
  <c r="BE33" i="5"/>
  <c r="BI31" i="5"/>
  <c r="BG32" i="5"/>
  <c r="AY56" i="5"/>
  <c r="AY51" i="5"/>
  <c r="AY54" i="5" s="1"/>
  <c r="BI47" i="5"/>
  <c r="BC46" i="5"/>
  <c r="BC34" i="5"/>
  <c r="BI45" i="5"/>
  <c r="BK38" i="5"/>
  <c r="BI40" i="5"/>
  <c r="BC52" i="5"/>
  <c r="BC44" i="5"/>
  <c r="BO30" i="3"/>
  <c r="BO38" i="3"/>
  <c r="BO45" i="3" s="1"/>
  <c r="BO56" i="3"/>
  <c r="BO37" i="3"/>
  <c r="BE33" i="6" l="1"/>
  <c r="BI31" i="6"/>
  <c r="BG32" i="6"/>
  <c r="BC52" i="6"/>
  <c r="BC44" i="6"/>
  <c r="BC49" i="6" s="1"/>
  <c r="BC53" i="6" s="1"/>
  <c r="BI45" i="6"/>
  <c r="BK38" i="6"/>
  <c r="BI40" i="6"/>
  <c r="AW56" i="6"/>
  <c r="AW51" i="6"/>
  <c r="AW54" i="6" s="1"/>
  <c r="BE41" i="6"/>
  <c r="BE42" i="6" s="1"/>
  <c r="BC34" i="6"/>
  <c r="BC46" i="6"/>
  <c r="BK35" i="6"/>
  <c r="BK47" i="6"/>
  <c r="BK39" i="6"/>
  <c r="BO35" i="7"/>
  <c r="BO33" i="7" s="1"/>
  <c r="BO39" i="7"/>
  <c r="BM47" i="7"/>
  <c r="BM41" i="7"/>
  <c r="BM42" i="7" s="1"/>
  <c r="BK46" i="7"/>
  <c r="BG56" i="7"/>
  <c r="BG51" i="7"/>
  <c r="BG54" i="7" s="1"/>
  <c r="BK52" i="7"/>
  <c r="BK44" i="7"/>
  <c r="BK34" i="7"/>
  <c r="BO32" i="7"/>
  <c r="BM40" i="7"/>
  <c r="BM32" i="7"/>
  <c r="BI49" i="7"/>
  <c r="BI53" i="7" s="1"/>
  <c r="BO40" i="7"/>
  <c r="BO45" i="7"/>
  <c r="BK41" i="3"/>
  <c r="BI41" i="3"/>
  <c r="BI42" i="3" s="1"/>
  <c r="BI46" i="3"/>
  <c r="BG46" i="3"/>
  <c r="BG49" i="3" s="1"/>
  <c r="BG53" i="3" s="1"/>
  <c r="BG34" i="3"/>
  <c r="BK32" i="3"/>
  <c r="BM31" i="3"/>
  <c r="BK33" i="3"/>
  <c r="BM35" i="3"/>
  <c r="BM39" i="3"/>
  <c r="BC56" i="3"/>
  <c r="BC51" i="3"/>
  <c r="BC54" i="3" s="1"/>
  <c r="BK47" i="3"/>
  <c r="BI34" i="3"/>
  <c r="BK40" i="3"/>
  <c r="BC49" i="5"/>
  <c r="BC53" i="5" s="1"/>
  <c r="BG33" i="5"/>
  <c r="BG41" i="5"/>
  <c r="BG42" i="5" s="1"/>
  <c r="BG46" i="5"/>
  <c r="BE46" i="5"/>
  <c r="BK45" i="5"/>
  <c r="BM38" i="5"/>
  <c r="BO38" i="5" s="1"/>
  <c r="BK40" i="5"/>
  <c r="BA51" i="5"/>
  <c r="BA54" i="5" s="1"/>
  <c r="BA56" i="5"/>
  <c r="BM35" i="5"/>
  <c r="BM47" i="5" s="1"/>
  <c r="BM39" i="5"/>
  <c r="BK31" i="5"/>
  <c r="BI32" i="5"/>
  <c r="BE34" i="5"/>
  <c r="BE52" i="5"/>
  <c r="BE44" i="5"/>
  <c r="BE49" i="5" s="1"/>
  <c r="BE53" i="5" s="1"/>
  <c r="BK47" i="5"/>
  <c r="BK49" i="7" l="1"/>
  <c r="BK53" i="7" s="1"/>
  <c r="BM38" i="6"/>
  <c r="BK45" i="6"/>
  <c r="BK40" i="6"/>
  <c r="BM35" i="6"/>
  <c r="BM39" i="6"/>
  <c r="BM47" i="6"/>
  <c r="BG33" i="6"/>
  <c r="BK31" i="6"/>
  <c r="BI32" i="6"/>
  <c r="BG41" i="6"/>
  <c r="BG42" i="6" s="1"/>
  <c r="BE52" i="6"/>
  <c r="BE44" i="6"/>
  <c r="BE34" i="6"/>
  <c r="BE46" i="6"/>
  <c r="AY56" i="6"/>
  <c r="AY51" i="6"/>
  <c r="AY54" i="6" s="1"/>
  <c r="BM44" i="7"/>
  <c r="BM52" i="7"/>
  <c r="BO47" i="7"/>
  <c r="BI56" i="7"/>
  <c r="BI51" i="7"/>
  <c r="BI54" i="7" s="1"/>
  <c r="BO34" i="7"/>
  <c r="BM33" i="7"/>
  <c r="BK42" i="3"/>
  <c r="BK52" i="3" s="1"/>
  <c r="BI52" i="3"/>
  <c r="BI44" i="3"/>
  <c r="BI49" i="3" s="1"/>
  <c r="BI53" i="3" s="1"/>
  <c r="BK34" i="3"/>
  <c r="BM32" i="3"/>
  <c r="BM33" i="3" s="1"/>
  <c r="BO31" i="3"/>
  <c r="BO32" i="3" s="1"/>
  <c r="BM41" i="3"/>
  <c r="BK46" i="3"/>
  <c r="BM40" i="3"/>
  <c r="BM42" i="3" s="1"/>
  <c r="BE51" i="3"/>
  <c r="BE54" i="3" s="1"/>
  <c r="BE56" i="3"/>
  <c r="BO35" i="3"/>
  <c r="BO33" i="3" s="1"/>
  <c r="BO39" i="3"/>
  <c r="BM47" i="3"/>
  <c r="BO39" i="5"/>
  <c r="BO35" i="5"/>
  <c r="BO45" i="5"/>
  <c r="BO40" i="5"/>
  <c r="BI33" i="5"/>
  <c r="BC51" i="5"/>
  <c r="BC54" i="5" s="1"/>
  <c r="BC56" i="5"/>
  <c r="BM45" i="5"/>
  <c r="BM40" i="5"/>
  <c r="BM31" i="5"/>
  <c r="BK32" i="5"/>
  <c r="BG44" i="5"/>
  <c r="BG49" i="5" s="1"/>
  <c r="BG53" i="5" s="1"/>
  <c r="BG52" i="5"/>
  <c r="BI41" i="5"/>
  <c r="BI42" i="5" s="1"/>
  <c r="BG34" i="5"/>
  <c r="BK44" i="3" l="1"/>
  <c r="BM31" i="6"/>
  <c r="BK32" i="6"/>
  <c r="BI41" i="6"/>
  <c r="BI42" i="6" s="1"/>
  <c r="BG34" i="6"/>
  <c r="BO38" i="6"/>
  <c r="BM45" i="6"/>
  <c r="BM40" i="6"/>
  <c r="BA51" i="6"/>
  <c r="BA54" i="6" s="1"/>
  <c r="BA56" i="6"/>
  <c r="BO39" i="6"/>
  <c r="BO35" i="6"/>
  <c r="BE49" i="6"/>
  <c r="BE53" i="6" s="1"/>
  <c r="BG44" i="6"/>
  <c r="BG52" i="6"/>
  <c r="BG46" i="6"/>
  <c r="BI33" i="6"/>
  <c r="BO41" i="7"/>
  <c r="BO42" i="7" s="1"/>
  <c r="BO46" i="7"/>
  <c r="BM46" i="7"/>
  <c r="BK51" i="7"/>
  <c r="BK54" i="7" s="1"/>
  <c r="BK56" i="7"/>
  <c r="BM34" i="7"/>
  <c r="BM49" i="7"/>
  <c r="BM53" i="7" s="1"/>
  <c r="BM44" i="3"/>
  <c r="BM52" i="3"/>
  <c r="BO46" i="3"/>
  <c r="BO41" i="3"/>
  <c r="BM46" i="3"/>
  <c r="BO34" i="3"/>
  <c r="BO40" i="3"/>
  <c r="BO42" i="3" s="1"/>
  <c r="BK49" i="3"/>
  <c r="BK53" i="3" s="1"/>
  <c r="BM34" i="3"/>
  <c r="BO47" i="3"/>
  <c r="BG56" i="3"/>
  <c r="BG51" i="3"/>
  <c r="BG54" i="3" s="1"/>
  <c r="BM32" i="5"/>
  <c r="BO31" i="5"/>
  <c r="BO32" i="5" s="1"/>
  <c r="BO33" i="5" s="1"/>
  <c r="BO47" i="5"/>
  <c r="BK41" i="5"/>
  <c r="BK42" i="5" s="1"/>
  <c r="BM33" i="5"/>
  <c r="BI34" i="5"/>
  <c r="BK33" i="5"/>
  <c r="BE51" i="5"/>
  <c r="BE54" i="5" s="1"/>
  <c r="BE56" i="5"/>
  <c r="BI52" i="5"/>
  <c r="BI44" i="5"/>
  <c r="BI46" i="5"/>
  <c r="BO45" i="6" l="1"/>
  <c r="BO40" i="6"/>
  <c r="BI44" i="6"/>
  <c r="BI52" i="6"/>
  <c r="BK33" i="6"/>
  <c r="BK41" i="6"/>
  <c r="BK42" i="6" s="1"/>
  <c r="BK46" i="6"/>
  <c r="BI34" i="6"/>
  <c r="BG49" i="6"/>
  <c r="BG53" i="6" s="1"/>
  <c r="BO31" i="6"/>
  <c r="BO32" i="6" s="1"/>
  <c r="BO33" i="6" s="1"/>
  <c r="BM32" i="6"/>
  <c r="BC51" i="6"/>
  <c r="BC54" i="6" s="1"/>
  <c r="BC56" i="6"/>
  <c r="BI46" i="6"/>
  <c r="BO47" i="6"/>
  <c r="BM51" i="7"/>
  <c r="BM54" i="7" s="1"/>
  <c r="BO51" i="7" s="1"/>
  <c r="BM56" i="7"/>
  <c r="BO52" i="7"/>
  <c r="BO44" i="7"/>
  <c r="BO49" i="7" s="1"/>
  <c r="BO52" i="3"/>
  <c r="BO44" i="3"/>
  <c r="BO49" i="3" s="1"/>
  <c r="BI56" i="3"/>
  <c r="BI51" i="3"/>
  <c r="BI54" i="3" s="1"/>
  <c r="BM49" i="3"/>
  <c r="BM53" i="3" s="1"/>
  <c r="BM34" i="5"/>
  <c r="BO46" i="5"/>
  <c r="BO41" i="5"/>
  <c r="BO42" i="5" s="1"/>
  <c r="BO34" i="5"/>
  <c r="BI49" i="5"/>
  <c r="BI53" i="5" s="1"/>
  <c r="BM41" i="5"/>
  <c r="BM42" i="5" s="1"/>
  <c r="BM46" i="5"/>
  <c r="BK46" i="5"/>
  <c r="BG51" i="5"/>
  <c r="BG54" i="5" s="1"/>
  <c r="BG56" i="5"/>
  <c r="BK34" i="5"/>
  <c r="BK52" i="5"/>
  <c r="BK44" i="5"/>
  <c r="BM41" i="6" l="1"/>
  <c r="BM42" i="6" s="1"/>
  <c r="BO34" i="6"/>
  <c r="BK52" i="6"/>
  <c r="BK44" i="6"/>
  <c r="BK49" i="6" s="1"/>
  <c r="BK53" i="6" s="1"/>
  <c r="BK34" i="6"/>
  <c r="BI49" i="6"/>
  <c r="BI53" i="6" s="1"/>
  <c r="BE51" i="6"/>
  <c r="BE54" i="6" s="1"/>
  <c r="BE56" i="6"/>
  <c r="BM33" i="6"/>
  <c r="BM46" i="6" s="1"/>
  <c r="G22" i="7"/>
  <c r="BO53" i="7"/>
  <c r="BO54" i="7" s="1"/>
  <c r="G26" i="7" s="1"/>
  <c r="BK51" i="3"/>
  <c r="BK54" i="3" s="1"/>
  <c r="BK56" i="3"/>
  <c r="G22" i="3"/>
  <c r="BO53" i="3"/>
  <c r="BO44" i="5"/>
  <c r="BO49" i="5" s="1"/>
  <c r="BO53" i="5" s="1"/>
  <c r="BO52" i="5"/>
  <c r="BK49" i="5"/>
  <c r="BK53" i="5" s="1"/>
  <c r="BI51" i="5"/>
  <c r="BI54" i="5" s="1"/>
  <c r="BI56" i="5"/>
  <c r="BM52" i="5"/>
  <c r="BM44" i="5"/>
  <c r="BM49" i="5" s="1"/>
  <c r="BG51" i="6" l="1"/>
  <c r="BG54" i="6" s="1"/>
  <c r="BG56" i="6"/>
  <c r="BO46" i="6"/>
  <c r="BO41" i="6"/>
  <c r="BO42" i="6" s="1"/>
  <c r="BM34" i="6"/>
  <c r="BM52" i="6"/>
  <c r="BM44" i="6"/>
  <c r="BM49" i="6" s="1"/>
  <c r="BM53" i="6" s="1"/>
  <c r="G23" i="7"/>
  <c r="G24" i="7"/>
  <c r="I18" i="7"/>
  <c r="G24" i="3"/>
  <c r="BM56" i="3"/>
  <c r="BM51" i="3"/>
  <c r="BM53" i="5"/>
  <c r="G22" i="5"/>
  <c r="BK56" i="5"/>
  <c r="BK51" i="5"/>
  <c r="BK54" i="5" s="1"/>
  <c r="BO44" i="6" l="1"/>
  <c r="BO49" i="6" s="1"/>
  <c r="BO52" i="6"/>
  <c r="BI51" i="6"/>
  <c r="BI54" i="6" s="1"/>
  <c r="BI56" i="6"/>
  <c r="BM54" i="3"/>
  <c r="BO51" i="3" s="1"/>
  <c r="BO54" i="3" s="1"/>
  <c r="G26" i="3" s="1"/>
  <c r="G17" i="3"/>
  <c r="G23" i="3"/>
  <c r="BM51" i="5"/>
  <c r="BM54" i="5" s="1"/>
  <c r="BM56" i="5"/>
  <c r="G24" i="5"/>
  <c r="BK56" i="6" l="1"/>
  <c r="BK51" i="6"/>
  <c r="BK54" i="6" s="1"/>
  <c r="BO53" i="6"/>
  <c r="G22" i="6"/>
  <c r="K17" i="3"/>
  <c r="I18" i="3"/>
  <c r="BO51" i="5"/>
  <c r="G24" i="6" l="1"/>
  <c r="BM56" i="6"/>
  <c r="BM51" i="6"/>
  <c r="BM54" i="6" s="1"/>
  <c r="BO51" i="6" s="1"/>
  <c r="BO54" i="6" s="1"/>
  <c r="G26" i="6" s="1"/>
  <c r="BO54" i="5"/>
  <c r="G26" i="5" s="1"/>
  <c r="G23" i="5"/>
  <c r="G23" i="6" l="1"/>
</calcChain>
</file>

<file path=xl/sharedStrings.xml><?xml version="1.0" encoding="utf-8"?>
<sst xmlns="http://schemas.openxmlformats.org/spreadsheetml/2006/main" count="478" uniqueCount="179">
  <si>
    <t>BALANCE SHEET</t>
  </si>
  <si>
    <t>Depreciation</t>
  </si>
  <si>
    <t>Asset Value</t>
  </si>
  <si>
    <t>Interest Expense</t>
  </si>
  <si>
    <t>Income Tax</t>
  </si>
  <si>
    <t>Net Asset</t>
  </si>
  <si>
    <t>Assets</t>
  </si>
  <si>
    <t>INCOME STATEMENT</t>
  </si>
  <si>
    <t>Net Income</t>
  </si>
  <si>
    <t>Add Back: Depreciation</t>
  </si>
  <si>
    <t>Accum Depreciation</t>
  </si>
  <si>
    <t>Beginning Equity</t>
  </si>
  <si>
    <t>Ending Equity</t>
  </si>
  <si>
    <t>Tax rate</t>
  </si>
  <si>
    <t>Debt cost</t>
  </si>
  <si>
    <t>WACC</t>
  </si>
  <si>
    <t>EBITDA Multiple</t>
  </si>
  <si>
    <t>Equity Issue/(Dividend)</t>
  </si>
  <si>
    <t>[G]</t>
  </si>
  <si>
    <t>Debt/Capital structure</t>
  </si>
  <si>
    <t>Step I. Define assumption values</t>
  </si>
  <si>
    <t>Use</t>
  </si>
  <si>
    <t>[Solve]</t>
  </si>
  <si>
    <t>Cash</t>
  </si>
  <si>
    <t>Cash Return</t>
  </si>
  <si>
    <t>Cash Flow</t>
  </si>
  <si>
    <t>Difference</t>
  </si>
  <si>
    <t>Dim per As Double</t>
  </si>
  <si>
    <t>Dim x As Integer</t>
  </si>
  <si>
    <t>ActiveCell.Value = ActiveCell.Offset(0, -2).Value</t>
  </si>
  <si>
    <t xml:space="preserve">    Do While x &gt; 0</t>
  </si>
  <si>
    <t xml:space="preserve">    Loop</t>
  </si>
  <si>
    <t>End If</t>
  </si>
  <si>
    <r>
      <t>Equity</t>
    </r>
    <r>
      <rPr>
        <sz val="8"/>
        <color theme="1"/>
        <rFont val="Calibri"/>
        <family val="2"/>
        <scheme val="minor"/>
      </rPr>
      <t xml:space="preserve"> </t>
    </r>
    <r>
      <rPr>
        <sz val="10"/>
        <color theme="1"/>
        <rFont val="Calibri"/>
        <family val="2"/>
        <scheme val="minor"/>
      </rPr>
      <t>&amp;</t>
    </r>
    <r>
      <rPr>
        <sz val="8"/>
        <color theme="1"/>
        <rFont val="Calibri"/>
        <family val="2"/>
        <scheme val="minor"/>
      </rPr>
      <t xml:space="preserve"> </t>
    </r>
    <r>
      <rPr>
        <sz val="11"/>
        <color theme="1"/>
        <rFont val="Calibri"/>
        <family val="2"/>
        <scheme val="minor"/>
      </rPr>
      <t>Debt</t>
    </r>
  </si>
  <si>
    <r>
      <t xml:space="preserve">EBITDA Amount </t>
    </r>
    <r>
      <rPr>
        <sz val="10"/>
        <color theme="1"/>
        <rFont val="Calibri"/>
        <family val="2"/>
        <scheme val="minor"/>
      </rPr>
      <t>(period 1)</t>
    </r>
  </si>
  <si>
    <r>
      <t xml:space="preserve">EBITDA growth </t>
    </r>
    <r>
      <rPr>
        <sz val="9"/>
        <color theme="1"/>
        <rFont val="Calibri"/>
        <family val="2"/>
        <scheme val="minor"/>
      </rPr>
      <t>(beyond period 1)</t>
    </r>
  </si>
  <si>
    <t>Step III. Iteratively Solve WACC's Equity Return</t>
  </si>
  <si>
    <r>
      <t xml:space="preserve">Step II. Build pretax WACC </t>
    </r>
    <r>
      <rPr>
        <b/>
        <sz val="11"/>
        <color theme="1"/>
        <rFont val="Calibri"/>
        <family val="2"/>
        <scheme val="minor"/>
      </rPr>
      <t>(weighted average capital cost)</t>
    </r>
  </si>
  <si>
    <t>CASH FLOW STATEMENT (EQUITY)</t>
  </si>
  <si>
    <t>Equity Present Value</t>
  </si>
  <si>
    <t>(should be zero)</t>
  </si>
  <si>
    <t>Equity (Issue)/Dividend</t>
  </si>
  <si>
    <t>Asset Purchase</t>
  </si>
  <si>
    <t>Debt Issue/(Repurchase)</t>
  </si>
  <si>
    <r>
      <t xml:space="preserve">CORROBORATING ANALYTICS </t>
    </r>
    <r>
      <rPr>
        <i/>
        <sz val="12"/>
        <color rgb="FF000000"/>
        <rFont val="Calibri"/>
        <family val="2"/>
        <scheme val="minor"/>
      </rPr>
      <t xml:space="preserve">(new): </t>
    </r>
    <r>
      <rPr>
        <vertAlign val="superscript"/>
        <sz val="12"/>
        <color rgb="FF000000"/>
        <rFont val="Calibri"/>
        <family val="2"/>
        <scheme val="minor"/>
      </rPr>
      <t>(Note 2)</t>
    </r>
  </si>
  <si>
    <t>Try   ˃</t>
  </si>
  <si>
    <t>Iterative Polynomial</t>
  </si>
  <si>
    <t>'</t>
  </si>
  <si>
    <t>'set workbook calculation: automatic</t>
  </si>
  <si>
    <r>
      <t>Equity</t>
    </r>
    <r>
      <rPr>
        <sz val="8"/>
        <color theme="1"/>
        <rFont val="Calibri"/>
        <family val="2"/>
        <scheme val="minor"/>
      </rPr>
      <t xml:space="preserve"> </t>
    </r>
    <r>
      <rPr>
        <sz val="11"/>
        <color theme="1"/>
        <rFont val="Calibri"/>
        <family val="2"/>
        <scheme val="minor"/>
      </rPr>
      <t>Return</t>
    </r>
  </si>
  <si>
    <t>Dim guessBase As Double</t>
  </si>
  <si>
    <t>guessBase = ActiveCell.Value</t>
  </si>
  <si>
    <t xml:space="preserve">    per = (ActiveCell.Value - guessBase) / (ActiveCell.Offset(0, -2).Value + guessBase - 2 * ActiveCell.Value)</t>
  </si>
  <si>
    <t xml:space="preserve">        ActiveCell.Value = guessBase * (1 + per) - ActiveCell.Offset(0, -2).Value * per</t>
  </si>
  <si>
    <t xml:space="preserve">        guessBase = ActiveCell.Value</t>
  </si>
  <si>
    <t>'next guess = guessBase * (1 + (guessOne - guessBase)/(guessTwo - 2 * guessOne + guessBase)) - guessOne * (guessOne - guessBase)/(guessTwo - 2 * guessOne + guessBase)</t>
  </si>
  <si>
    <t>Peer Inside Any EBITDA Multiple in Three Steps</t>
  </si>
  <si>
    <t xml:space="preserve">  </t>
  </si>
  <si>
    <r>
      <t>Equity Capital Structure</t>
    </r>
    <r>
      <rPr>
        <sz val="8"/>
        <color theme="1"/>
        <rFont val="Calibri"/>
        <family val="2"/>
        <scheme val="minor"/>
      </rPr>
      <t xml:space="preserve"> (Note 3)</t>
    </r>
  </si>
  <si>
    <t>3: Line [38] is unchanged throughout the periods to retain WACC validity, Line [8]; WACC is used for Equity &amp; Debt balances, Line [21].</t>
  </si>
  <si>
    <r>
      <t>Equity</t>
    </r>
    <r>
      <rPr>
        <sz val="8"/>
        <color theme="1"/>
        <rFont val="Calibri"/>
        <family val="2"/>
        <scheme val="minor"/>
      </rPr>
      <t xml:space="preserve"> </t>
    </r>
    <r>
      <rPr>
        <sz val="11"/>
        <color theme="1"/>
        <rFont val="Calibri"/>
        <family val="2"/>
        <scheme val="minor"/>
      </rPr>
      <t>Cap</t>
    </r>
    <r>
      <rPr>
        <sz val="8"/>
        <color theme="1"/>
        <rFont val="Calibri"/>
        <family val="2"/>
        <scheme val="minor"/>
      </rPr>
      <t xml:space="preserve"> </t>
    </r>
    <r>
      <rPr>
        <sz val="11"/>
        <color theme="1"/>
        <rFont val="Calibri"/>
        <family val="2"/>
        <scheme val="minor"/>
      </rPr>
      <t>Structure</t>
    </r>
    <r>
      <rPr>
        <sz val="8"/>
        <color theme="1"/>
        <rFont val="Calibri"/>
        <family val="2"/>
        <scheme val="minor"/>
      </rPr>
      <t xml:space="preserve"> (Note 3)</t>
    </r>
  </si>
  <si>
    <t>Step III. Iteratively Solve a Multiple's Growth Rate</t>
  </si>
  <si>
    <r>
      <t>Net EBITDA Multiple</t>
    </r>
    <r>
      <rPr>
        <sz val="9"/>
        <color theme="1"/>
        <rFont val="Calibri"/>
        <family val="2"/>
        <scheme val="minor"/>
      </rPr>
      <t xml:space="preserve"> (WACC based)</t>
    </r>
  </si>
  <si>
    <r>
      <t>EBITDA Gross Multiple</t>
    </r>
    <r>
      <rPr>
        <sz val="9"/>
        <color theme="1"/>
        <rFont val="Calibri"/>
        <family val="2"/>
        <scheme val="minor"/>
      </rPr>
      <t xml:space="preserve"> (w/growth)</t>
    </r>
  </si>
  <si>
    <t>Step III. Calculate Net and Gross EBITDA Multiples</t>
  </si>
  <si>
    <t>Step III. Determine a Period One EBITDA Amount</t>
  </si>
  <si>
    <r>
      <t>Asset Life</t>
    </r>
    <r>
      <rPr>
        <sz val="9"/>
        <color theme="1"/>
        <rFont val="Calibri"/>
        <family val="2"/>
        <scheme val="minor"/>
      </rPr>
      <t xml:space="preserve"> (min 2, max 30) (Note 1)</t>
    </r>
  </si>
  <si>
    <t>Calculate an EBITDA Growth Rate in Three Steps</t>
  </si>
  <si>
    <t>Set macro security to 'Enable VBA' through the Developer, Macro Security menu; take note of the current macro setting</t>
  </si>
  <si>
    <t>Reset macro security to the previous setting</t>
  </si>
  <si>
    <t>Enable 'Developer' ribbon menu through Customize the Ribbon (right click on the 'File  Home . . . ' menu ribbon)</t>
  </si>
  <si>
    <t>Using the Developer ribbon menu ''Record Macro' and 'Stop Recording' to generate an empty macro and place the code below in the empty macro.</t>
  </si>
  <si>
    <t>In the event of macro issues, close this file and using File Explorer find and right click on this file; under Properties click Unblock</t>
  </si>
  <si>
    <r>
      <t xml:space="preserve">Ending Equity Balance </t>
    </r>
    <r>
      <rPr>
        <sz val="8"/>
        <color theme="1"/>
        <rFont val="Calibri"/>
        <family val="2"/>
        <scheme val="minor"/>
      </rPr>
      <t>(Note 4)</t>
    </r>
  </si>
  <si>
    <r>
      <t xml:space="preserve">FOUR PROSPECTIVE FINANCIAL STATEMENTS: </t>
    </r>
    <r>
      <rPr>
        <vertAlign val="superscript"/>
        <sz val="12"/>
        <color rgb="FF000000"/>
        <rFont val="Calibri"/>
        <family val="2"/>
        <scheme val="minor"/>
      </rPr>
      <t>(Note 5)</t>
    </r>
  </si>
  <si>
    <r>
      <t>EBITDA</t>
    </r>
    <r>
      <rPr>
        <sz val="6"/>
        <color theme="1"/>
        <rFont val="Calibri"/>
        <family val="2"/>
        <scheme val="minor"/>
      </rPr>
      <t xml:space="preserve"> </t>
    </r>
    <r>
      <rPr>
        <sz val="8"/>
        <color theme="1"/>
        <rFont val="Calibri"/>
        <family val="2"/>
        <scheme val="minor"/>
      </rPr>
      <t>-</t>
    </r>
    <r>
      <rPr>
        <sz val="6"/>
        <color theme="1"/>
        <rFont val="Calibri"/>
        <family val="2"/>
        <scheme val="minor"/>
      </rPr>
      <t xml:space="preserve"> </t>
    </r>
    <r>
      <rPr>
        <sz val="9"/>
        <color theme="1"/>
        <rFont val="Calibri"/>
        <family val="2"/>
        <scheme val="minor"/>
      </rPr>
      <t>Oper Perf</t>
    </r>
    <r>
      <rPr>
        <sz val="8"/>
        <color theme="1"/>
        <rFont val="Calibri"/>
        <family val="2"/>
        <scheme val="minor"/>
      </rPr>
      <t xml:space="preserve"> </t>
    </r>
    <r>
      <rPr>
        <vertAlign val="superscript"/>
        <sz val="11"/>
        <color theme="1"/>
        <rFont val="Calibri"/>
        <family val="2"/>
        <scheme val="minor"/>
      </rPr>
      <t>(Note 6)</t>
    </r>
  </si>
  <si>
    <t>4: All transactions occur at period end with Debit entries equaling Credit entries as demonstrated with Line [15].</t>
  </si>
  <si>
    <t>6: Operating Performance is Oper Revenue less Oper Expense, a top down approach to the same amount as EBITDA's bottom up formula.</t>
  </si>
  <si>
    <t xml:space="preserve"> [10]*(1-[3])/(1- [5])+[3]*[4]</t>
  </si>
  <si>
    <t>[1]*[2]</t>
  </si>
  <si>
    <t>[17]+[23]</t>
  </si>
  <si>
    <t>SUM([16]:[17])</t>
  </si>
  <si>
    <t>[21]-[18]</t>
  </si>
  <si>
    <t>SUM([18]:[19])</t>
  </si>
  <si>
    <t>[21]-PMT([8],[6],-[16])+[21]*[8]</t>
  </si>
  <si>
    <t>[2] then [22]*(1+[7])</t>
  </si>
  <si>
    <t>-[16]/ [6]</t>
  </si>
  <si>
    <t>-[21]*[3]*[4]</t>
  </si>
  <si>
    <t>-SUM([22]:[24])*[5]</t>
  </si>
  <si>
    <t>[19]*[10]*(1-[5])</t>
  </si>
  <si>
    <t>SUM([22]:[26])</t>
  </si>
  <si>
    <t>[27]</t>
  </si>
  <si>
    <t>-[23]</t>
  </si>
  <si>
    <t>[19]-[19]</t>
  </si>
  <si>
    <t>-([21]-[21])*[3]</t>
  </si>
  <si>
    <t>-[16]</t>
  </si>
  <si>
    <t>SUM([28]:[32])</t>
  </si>
  <si>
    <t>[37]</t>
  </si>
  <si>
    <t>-[33]</t>
  </si>
  <si>
    <t>SUM([34]:[36])</t>
  </si>
  <si>
    <t>[37]/[21])</t>
  </si>
  <si>
    <t xml:space="preserve"> [2]*(1-[3])/(1- [5])+[3]*[4]</t>
  </si>
  <si>
    <t>[10]*[1]</t>
  </si>
  <si>
    <t>[1] then [22]*(1+[7])</t>
  </si>
  <si>
    <t>[19]*[2]*(1-[5])</t>
  </si>
  <si>
    <t xml:space="preserve"> [3]*(1-[4])/(1- [6])+[4]*[5]</t>
  </si>
  <si>
    <t>[21]-PMT([8],[7],-[16])+[21]*[8]</t>
  </si>
  <si>
    <t>[2] then [22]*(1+[10])</t>
  </si>
  <si>
    <t>-[16]/ [7]</t>
  </si>
  <si>
    <t>-[21]*[4]*[5]</t>
  </si>
  <si>
    <t>-SUM([22]:[24])*[6]</t>
  </si>
  <si>
    <t>[19]*[3]*(1-[6])</t>
  </si>
  <si>
    <t>-([21]-[21])*[4]</t>
  </si>
  <si>
    <t>[9]*[10]</t>
  </si>
  <si>
    <t>[10] then [22]*(1+[7])</t>
  </si>
  <si>
    <t>IRR([33]:[33])  &amp; [10], [12]</t>
  </si>
  <si>
    <t>NPV([10],[35]:[35])/NPV([10],[34]:[34]))  &amp; [11]</t>
  </si>
  <si>
    <t xml:space="preserve">NPV([10],[33]:[33])  &amp; Line [33], period 0 </t>
  </si>
  <si>
    <t>Line [38]  &amp;  100% - Line [3]</t>
  </si>
  <si>
    <t>1/PMT([8],[6],-1)</t>
  </si>
  <si>
    <t>IRR([33]:[33])  &amp; [2], [12]</t>
  </si>
  <si>
    <t>NPV([2],[35]:[35])/NPV([2],[34]:[34]))  &amp; [11]</t>
  </si>
  <si>
    <t xml:space="preserve">NPV([2],[33]:[33])  &amp; Line [33], period 0 </t>
  </si>
  <si>
    <t>IRR([33]:[33])  &amp; [3], [12]</t>
  </si>
  <si>
    <t>NPV([3],[35]:[35])/NPV([3],[34]:[34]))  &amp; [11]</t>
  </si>
  <si>
    <t xml:space="preserve">NPV([3],[33]:[33])  &amp; Line [33], period 0 </t>
  </si>
  <si>
    <t>Line [38]  &amp;  100% - Line [4]</t>
  </si>
  <si>
    <t>[1]/[9]</t>
  </si>
  <si>
    <t>1: An average composite asset life is calculated from the adjoining asset details generating the 'DA' portion of an EBITDA amount (Line [2]).</t>
  </si>
  <si>
    <t>1: An average composite asset life is calculated from the adjoining asset details generating the 'DA' portion of an EBITDA amount (Line [1]).</t>
  </si>
  <si>
    <t>1: An average composite asset life is calculated from the adjoining asset details generating the 'DA' portion of an EBITDA amount (Line [10]).</t>
  </si>
  <si>
    <t>'MACRO (#1) and (#3) START</t>
  </si>
  <si>
    <t>'MACRO (#1) and (#3) End</t>
  </si>
  <si>
    <r>
      <t xml:space="preserve">Copyright </t>
    </r>
    <r>
      <rPr>
        <sz val="8"/>
        <color theme="1"/>
        <rFont val="Aptos Narrow"/>
      </rPr>
      <t>© 2025 Full Picture Investment LLC patent pending</t>
    </r>
  </si>
  <si>
    <t>Run the macro below</t>
  </si>
  <si>
    <r>
      <rPr>
        <sz val="18"/>
        <color theme="1"/>
        <rFont val="Arial"/>
        <family val="2"/>
      </rPr>
      <t>•</t>
    </r>
    <r>
      <rPr>
        <sz val="14"/>
        <color theme="1"/>
        <rFont val="Calibri"/>
        <family val="2"/>
      </rPr>
      <t xml:space="preserve"> </t>
    </r>
    <r>
      <rPr>
        <sz val="13"/>
        <color theme="1"/>
        <rFont val="Calibri"/>
        <family val="2"/>
      </rPr>
      <t>(#2)</t>
    </r>
    <r>
      <rPr>
        <sz val="14"/>
        <color theme="1"/>
        <rFont val="Calibri"/>
        <family val="2"/>
      </rPr>
      <t xml:space="preserve"> Build a Custom EBITDA Multiple</t>
    </r>
  </si>
  <si>
    <r>
      <t xml:space="preserve">• </t>
    </r>
    <r>
      <rPr>
        <sz val="13"/>
        <color rgb="FF000000"/>
        <rFont val="Calibri"/>
        <family val="2"/>
      </rPr>
      <t>(#3)</t>
    </r>
    <r>
      <rPr>
        <sz val="14"/>
        <color rgb="FF000000"/>
        <rFont val="Calibri"/>
        <family val="2"/>
      </rPr>
      <t xml:space="preserve"> Calculate a Multiple's Imbedded EBITDA Growth Rate</t>
    </r>
  </si>
  <si>
    <r>
      <t xml:space="preserve">• </t>
    </r>
    <r>
      <rPr>
        <sz val="13"/>
        <color rgb="FF000000"/>
        <rFont val="Calibri"/>
        <family val="2"/>
      </rPr>
      <t>(#4)</t>
    </r>
    <r>
      <rPr>
        <sz val="14"/>
        <color rgb="FF000000"/>
        <rFont val="Calibri"/>
        <family val="2"/>
      </rPr>
      <t xml:space="preserve"> Determine a Period One EBITDA Amount</t>
    </r>
  </si>
  <si>
    <r>
      <rPr>
        <sz val="18"/>
        <color theme="1"/>
        <rFont val="Arial"/>
        <family val="2"/>
      </rPr>
      <t>•</t>
    </r>
    <r>
      <rPr>
        <sz val="14"/>
        <color theme="1"/>
        <rFont val="Calibri"/>
        <family val="2"/>
      </rPr>
      <t xml:space="preserve"> Balance Sheet</t>
    </r>
  </si>
  <si>
    <t>• Income Statement</t>
  </si>
  <si>
    <t>• Cash Flow Statement</t>
  </si>
  <si>
    <t>• Equity Statement</t>
  </si>
  <si>
    <t>1/PMT([8],[6],-1)*[2]/(1-1/(1+[2])^[6])*(1-(1+[7])^[6]/(1+[2])^[6])/([2]-[7])</t>
  </si>
  <si>
    <t>[9]*[2]/(1-1/(1+[2])^[6])*(1-(1+[7])^[6]/(1+[2])^[6])/([2]-[7])</t>
  </si>
  <si>
    <t>Determine A Period One EBITDA Amount in Three Steps</t>
  </si>
  <si>
    <t>It is well known that three-statement valuations are not reciprocal. Peer Inside’s four-statement, reciprocal valuations offer a significantly more persuasive investment analysis compared to non-reciprocal, three-statement traditional valuations.</t>
  </si>
  <si>
    <t>In addition to (#1) Peer Inside Any EBITDA Multiple, there are three other accompanying worksheet tabs that allow you to:</t>
  </si>
  <si>
    <t>Welcome to Peer Inside Any EBITDA Multiple MultipleB4:C24B4:C22B7B4:C42B4:C24B4:C23B4:C27B4:C29B4:C32B7B4:C42B4:C39B7B4:C42B4:C42B4:C43B7B4:C42B4:C42B4:C41B4:C40B4:C39B4:C38B4:C37B4:C36</t>
  </si>
  <si>
    <r>
      <t xml:space="preserve">Copyright </t>
    </r>
    <r>
      <rPr>
        <sz val="8"/>
        <color theme="1"/>
        <rFont val="Aptos Narrow"/>
      </rPr>
      <t>© 2025 Full Picture Investment LLC patent pending</t>
    </r>
    <r>
      <rPr>
        <sz val="8"/>
        <color theme="1"/>
        <rFont val="Calibri"/>
        <family val="2"/>
        <scheme val="minor"/>
      </rPr>
      <t>; FPI Build 1.0.0071855</t>
    </r>
  </si>
  <si>
    <t>This workbook was created in conjunction with Microsoft® Excel® for Microsoft 365 MSO (Version 2502 Build 16.0.18526.20168)</t>
  </si>
  <si>
    <t xml:space="preserve">    x = 500</t>
  </si>
  <si>
    <t>Dim y As Integer</t>
  </si>
  <si>
    <t>y = IIf(ActiveCell.Offset(0, -6).Value = "Equity Return", 0, -11)</t>
  </si>
  <si>
    <t>If Round(ActiveCell.Offset(y, -2).Value, 10) - Round(ActiveCell.Offset(5, -2).Value, 10) &lt;&gt; 0 Then</t>
  </si>
  <si>
    <t xml:space="preserve">        x = IIf(Round(ActiveCell.Offset(y, -2).Value, 10) - Round(ActiveCell.Offset(5, -2).Value, 10) = 0, -1, x - 1)</t>
  </si>
  <si>
    <r>
      <t>Range("</t>
    </r>
    <r>
      <rPr>
        <sz val="10"/>
        <color theme="1"/>
        <rFont val="Consolas"/>
        <family val="3"/>
      </rPr>
      <t>I</t>
    </r>
    <r>
      <rPr>
        <sz val="10"/>
        <color theme="1"/>
        <rFont val="Calibri"/>
        <family val="2"/>
        <scheme val="minor"/>
      </rPr>
      <t xml:space="preserve">17").Select                                                                             'this macro is excel cell </t>
    </r>
    <r>
      <rPr>
        <sz val="10"/>
        <color theme="1"/>
        <rFont val="Consolas"/>
        <family val="3"/>
      </rPr>
      <t>I</t>
    </r>
    <r>
      <rPr>
        <sz val="10"/>
        <color theme="1"/>
        <rFont val="Calibri"/>
        <family val="2"/>
        <scheme val="minor"/>
      </rPr>
      <t>17 location  and cell C17 label dependent</t>
    </r>
  </si>
  <si>
    <t>When debits equal credits, it signifies a balanced accounting equation. In other words, the values on the debit side of transactions match those on the credit side, upholding the core principle of double-entry bookkeeping. Traditional valuations, however, do not adhere to the double-entry  bookkeeping   principle.</t>
  </si>
  <si>
    <r>
      <t xml:space="preserve">Conclusion: EBITDA Valuations and DCF Valuations are now Unified </t>
    </r>
    <r>
      <rPr>
        <i/>
        <sz val="10"/>
        <color theme="1"/>
        <rFont val="Calibri"/>
        <family val="2"/>
        <scheme val="minor"/>
      </rPr>
      <t>(See Notes 2 &amp; 5)</t>
    </r>
  </si>
  <si>
    <t>Team Peer Inside</t>
  </si>
  <si>
    <t>peerinside.com</t>
  </si>
  <si>
    <r>
      <t xml:space="preserve">This is the Peer Inside workbook, which was originally downloaded from the </t>
    </r>
    <r>
      <rPr>
        <i/>
        <sz val="14"/>
        <color theme="1"/>
        <rFont val="Calibri"/>
        <family val="2"/>
      </rPr>
      <t>peerinside.com</t>
    </r>
    <r>
      <rPr>
        <sz val="14"/>
        <color theme="1"/>
        <rFont val="Calibri"/>
        <family val="2"/>
      </rPr>
      <t xml:space="preserve"> website. The accompanying worksheet tab, titled (#1) Peer Inside Any EBITDA Multiple, contains everything featured on the website's homepage, in a dynamic worksheet setting for your use.</t>
    </r>
  </si>
  <si>
    <t>Four primary financial statements is a distinct advantage over traditional valuations that only rely on three statements. Business professionals little recognize that traditional valuations cannot generate a prospective equity statement. Equity statements  ensure  that  a  valuation's  prospective  accounting  debits  equal credits.</t>
  </si>
  <si>
    <r>
      <t xml:space="preserve">Q. What is in Line [1]'s EBITDA Multiple:  Answer–Lines [3] to [10]  </t>
    </r>
    <r>
      <rPr>
        <sz val="11"/>
        <color theme="1"/>
        <rFont val="Calibri"/>
        <family val="2"/>
        <scheme val="minor"/>
      </rPr>
      <t>plus [11] thru [38]</t>
    </r>
  </si>
  <si>
    <r>
      <t xml:space="preserve">Q. What is in Line </t>
    </r>
    <r>
      <rPr>
        <b/>
        <sz val="14"/>
        <color theme="1"/>
        <rFont val="Calibri"/>
        <family val="2"/>
        <scheme val="minor"/>
      </rPr>
      <t>[</t>
    </r>
    <r>
      <rPr>
        <b/>
        <sz val="16"/>
        <color theme="1"/>
        <rFont val="Calibri"/>
        <family val="2"/>
        <scheme val="minor"/>
      </rPr>
      <t>10</t>
    </r>
    <r>
      <rPr>
        <b/>
        <sz val="14"/>
        <color theme="1"/>
        <rFont val="Calibri"/>
        <family val="2"/>
        <scheme val="minor"/>
      </rPr>
      <t>]</t>
    </r>
    <r>
      <rPr>
        <b/>
        <sz val="16"/>
        <color theme="1"/>
        <rFont val="Calibri"/>
        <family val="2"/>
        <scheme val="minor"/>
      </rPr>
      <t xml:space="preserve">'s EBITDA Multiple:  Answer–Lines </t>
    </r>
    <r>
      <rPr>
        <b/>
        <sz val="14"/>
        <color theme="1"/>
        <rFont val="Calibri"/>
        <family val="2"/>
        <scheme val="minor"/>
      </rPr>
      <t>[</t>
    </r>
    <r>
      <rPr>
        <b/>
        <sz val="16"/>
        <color theme="1"/>
        <rFont val="Calibri"/>
        <family val="2"/>
        <scheme val="minor"/>
      </rPr>
      <t>2</t>
    </r>
    <r>
      <rPr>
        <b/>
        <sz val="14"/>
        <color theme="1"/>
        <rFont val="Calibri"/>
        <family val="2"/>
        <scheme val="minor"/>
      </rPr>
      <t>]</t>
    </r>
    <r>
      <rPr>
        <b/>
        <sz val="16"/>
        <color theme="1"/>
        <rFont val="Calibri"/>
        <family val="2"/>
        <scheme val="minor"/>
      </rPr>
      <t xml:space="preserve"> to </t>
    </r>
    <r>
      <rPr>
        <b/>
        <sz val="14"/>
        <color theme="1"/>
        <rFont val="Calibri"/>
        <family val="2"/>
        <scheme val="minor"/>
      </rPr>
      <t>[</t>
    </r>
    <r>
      <rPr>
        <b/>
        <sz val="16"/>
        <color theme="1"/>
        <rFont val="Calibri"/>
        <family val="2"/>
        <scheme val="minor"/>
      </rPr>
      <t>9</t>
    </r>
    <r>
      <rPr>
        <b/>
        <sz val="14"/>
        <color theme="1"/>
        <rFont val="Calibri"/>
        <family val="2"/>
        <scheme val="minor"/>
      </rPr>
      <t>]</t>
    </r>
    <r>
      <rPr>
        <b/>
        <sz val="12"/>
        <color theme="1"/>
        <rFont val="Calibri"/>
        <family val="2"/>
        <scheme val="minor"/>
      </rPr>
      <t xml:space="preserve"> </t>
    </r>
    <r>
      <rPr>
        <sz val="12"/>
        <color theme="1"/>
        <rFont val="Calibri"/>
        <family val="2"/>
        <scheme val="minor"/>
      </rPr>
      <t xml:space="preserve"> </t>
    </r>
    <r>
      <rPr>
        <sz val="11"/>
        <color theme="1"/>
        <rFont val="Calibri"/>
        <family val="2"/>
        <scheme val="minor"/>
      </rPr>
      <t>plus [11] thru [38]</t>
    </r>
  </si>
  <si>
    <r>
      <t xml:space="preserve">Q. What is in Line [9]'s EBITDA Multiple:  Answer–Lines [2] to [8]  </t>
    </r>
    <r>
      <rPr>
        <sz val="11"/>
        <color theme="1"/>
        <rFont val="Calibri"/>
        <family val="2"/>
        <scheme val="minor"/>
      </rPr>
      <t>plus [11] thru [38]</t>
    </r>
  </si>
  <si>
    <t>All four of the worksheets offer the unique advantage of generating four primary financial statements:</t>
  </si>
  <si>
    <t>A key feature of our investment valuation approach is the balance between debits and credits, which makes your valuation results reciprocal in nature. The reciprocal relationship among worksheets #1, #2, #3, and #4 is immediately apparent; the solved valuation of any particular worksheet also serves as an assumption in the other three worksheets.</t>
  </si>
  <si>
    <t>Build a Custom EBITDA Multiple in Three Steps</t>
  </si>
  <si>
    <t>5: Prior to Peer Inside, there existed only three primary statements, never four; these statements convey both EBITDA and DCF valuations.</t>
  </si>
  <si>
    <r>
      <t>Equity</t>
    </r>
    <r>
      <rPr>
        <sz val="9"/>
        <color theme="1"/>
        <rFont val="Calibri"/>
        <family val="2"/>
        <scheme val="minor"/>
      </rPr>
      <t xml:space="preserve"> </t>
    </r>
    <r>
      <rPr>
        <sz val="11"/>
        <color theme="1"/>
        <rFont val="Calibri"/>
        <family val="2"/>
        <scheme val="minor"/>
      </rPr>
      <t>Return</t>
    </r>
    <r>
      <rPr>
        <sz val="9"/>
        <color theme="1"/>
        <rFont val="Calibri"/>
        <family val="2"/>
        <scheme val="minor"/>
      </rPr>
      <t xml:space="preserve"> (discounted-cash-flow DCF)</t>
    </r>
  </si>
  <si>
    <t>Peer Inside's reciprocal valuations demonstrate the unprecedented feat of integrating EBITDA and DCF valuations. The equity return from EBITDA matches the equity return from DCF (shown in worksheet #1, Lines [10], [11] and [12]), showing unity between the two valuation methods.  Furthermore, this integration is  reflected  in  a  single  set  of  financial  statements  that  convey  both the EBITDA  and  DCF valuations.</t>
  </si>
  <si>
    <t>Experience the unique EBITDA transparency, affirming financial statements and valuation unity that Peering Inside EBITDA Multiples brings  to  investment opportunities. For questions, comments, or suggestions, please reach out to us at:</t>
  </si>
  <si>
    <t>Take Peer Inside to the next level. If you wish to vary assumptions from period to period—such as customizing your own individual EBITDA amounts—contact us for a more personalized discussion to meet your specific needs.</t>
  </si>
  <si>
    <t>Limited Warranty. Full Picture Investment LLC warrants this software will function substantially as described in the documentation. The limited warranty lasts for 90 days after the user downloads the software. This limited warranty does not cover problems caused by yourself, that arise when instructions are not followed, or are caused by past, current or future events beyond the reasonable control of Full Picture Investment LLC. Transferring the software will not extend the 90 day expiration. Full Picture Investment LLC excludes all implied warranties and conditions, including those of merchantability or fitness for a purpose. Full Picture Investment LLC gives no other express warranties, guarantees or conditions. If Full Picture Investment LLC breaches its limited warranty, Full Picture Investment LLC will, at its election, either repair or replace the software or accept return of the software. These are your only remedies for breach of warranty.</t>
  </si>
  <si>
    <t>2: Unifying EBITDA/DCF affirmation is demonstrated by common assumptions/outcomes; for example equity return, Lines [3], [11], [12].</t>
  </si>
  <si>
    <t>2: Unifying EBITDA/DCF affirmation is demonstrated by common assumptions/outcomes; for example equity return, Lines [2], [11], [12].</t>
  </si>
  <si>
    <t>2: Unifying EBITDA/DCF affirmation is demonstrated by common assumptions/outcomes; for example equity return, Lines [10], [11], [12].</t>
  </si>
  <si>
    <r>
      <t xml:space="preserve">EQUITY STATEMENT </t>
    </r>
    <r>
      <rPr>
        <i/>
        <sz val="11"/>
        <color theme="1"/>
        <rFont val="Calibri"/>
        <family val="2"/>
        <scheme val="minor"/>
      </rPr>
      <t xml:space="preserve">(new) </t>
    </r>
    <r>
      <rPr>
        <i/>
        <sz val="8"/>
        <color theme="1"/>
        <rFont val="Calibri"/>
        <family val="2"/>
        <scheme val="minor"/>
      </rPr>
      <t>(</t>
    </r>
    <r>
      <rPr>
        <sz val="8"/>
        <color theme="1"/>
        <rFont val="Calibri"/>
        <family val="2"/>
        <scheme val="minor"/>
      </rPr>
      <t>Note 5)</t>
    </r>
  </si>
  <si>
    <r>
      <t>Equity Return</t>
    </r>
    <r>
      <rPr>
        <sz val="9"/>
        <color theme="1"/>
        <rFont val="Calibri"/>
        <family val="2"/>
        <scheme val="minor"/>
      </rPr>
      <t xml:space="preserve"> (accrual time-value ROE)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</si>
</sst>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164" formatCode="0.0"/>
    <numFmt numFmtId="165" formatCode="\[#,##0\]"/>
    <numFmt numFmtId="166" formatCode="#,##0.000_);\(#,##0.000\)"/>
    <numFmt numFmtId="167" formatCode="0.0%"/>
    <numFmt numFmtId="168" formatCode="&quot;$&quot;#,##0"/>
    <numFmt numFmtId="169" formatCode="0E+00"/>
    <numFmt numFmtId="170" formatCode="\[#,##0.00\]"/>
    <numFmt numFmtId="171" formatCode="0.0000"/>
    <numFmt numFmtId="172" formatCode="#,##0.000000000_);\(#,##0.000000000\)"/>
    <numFmt numFmtId="173" formatCode="#,##0.0_);\(#,##0.0\)"/>
    <numFmt numFmtId="174" formatCode="0.0E+00"/>
  </numFmts>
  <fonts count="53">
    <font>
      <sz val="10"/>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sz val="16"/>
      <color theme="1"/>
      <name val="Calibri"/>
      <family val="2"/>
      <scheme val="minor"/>
    </font>
    <font>
      <sz val="10"/>
      <color theme="1"/>
      <name val="Calibri"/>
      <family val="2"/>
      <scheme val="minor"/>
    </font>
    <font>
      <sz val="12"/>
      <color theme="1"/>
      <name val="Calibri"/>
      <family val="2"/>
      <scheme val="minor"/>
    </font>
    <font>
      <sz val="8"/>
      <color theme="1"/>
      <name val="Calibri"/>
      <family val="2"/>
      <scheme val="minor"/>
    </font>
    <font>
      <sz val="11"/>
      <color theme="1"/>
      <name val="Calibri"/>
      <family val="2"/>
      <scheme val="minor"/>
    </font>
    <font>
      <b/>
      <sz val="11"/>
      <color theme="1"/>
      <name val="Calibri"/>
      <family val="2"/>
      <scheme val="minor"/>
    </font>
    <font>
      <b/>
      <sz val="12"/>
      <color rgb="FF000000"/>
      <name val="Calibri"/>
      <family val="2"/>
      <scheme val="minor"/>
    </font>
    <font>
      <sz val="10"/>
      <color theme="0"/>
      <name val="Calibri"/>
      <family val="2"/>
      <scheme val="minor"/>
    </font>
    <font>
      <b/>
      <sz val="12"/>
      <color theme="1"/>
      <name val="Calibri"/>
      <family val="2"/>
      <scheme val="minor"/>
    </font>
    <font>
      <b/>
      <sz val="10"/>
      <color rgb="FFFF0000"/>
      <name val="Calibri"/>
      <family val="2"/>
      <scheme val="minor"/>
    </font>
    <font>
      <sz val="9"/>
      <color theme="1"/>
      <name val="Calibri"/>
      <family val="2"/>
      <scheme val="minor"/>
    </font>
    <font>
      <i/>
      <sz val="10"/>
      <color theme="1"/>
      <name val="Calibri"/>
      <family val="2"/>
      <scheme val="minor"/>
    </font>
    <font>
      <b/>
      <sz val="18"/>
      <color theme="1"/>
      <name val="Calibri"/>
      <family val="2"/>
      <scheme val="minor"/>
    </font>
    <font>
      <b/>
      <sz val="14"/>
      <color theme="1"/>
      <name val="Calibri"/>
      <family val="2"/>
      <scheme val="minor"/>
    </font>
    <font>
      <i/>
      <sz val="9"/>
      <color theme="1"/>
      <name val="Calibri"/>
      <family val="2"/>
      <scheme val="minor"/>
    </font>
    <font>
      <i/>
      <sz val="11"/>
      <color theme="1"/>
      <name val="Calibri"/>
      <family val="2"/>
      <scheme val="minor"/>
    </font>
    <font>
      <b/>
      <sz val="16"/>
      <color theme="1"/>
      <name val="Calibri"/>
      <family val="2"/>
      <scheme val="minor"/>
    </font>
    <font>
      <i/>
      <sz val="12"/>
      <color rgb="FF000000"/>
      <name val="Calibri"/>
      <family val="2"/>
      <scheme val="minor"/>
    </font>
    <font>
      <i/>
      <sz val="8"/>
      <color theme="1"/>
      <name val="Calibri"/>
      <family val="2"/>
      <scheme val="minor"/>
    </font>
    <font>
      <vertAlign val="superscript"/>
      <sz val="12"/>
      <color rgb="FF000000"/>
      <name val="Calibri"/>
      <family val="2"/>
      <scheme val="minor"/>
    </font>
    <font>
      <vertAlign val="superscript"/>
      <sz val="11"/>
      <color theme="1"/>
      <name val="Calibri"/>
      <family val="2"/>
      <scheme val="minor"/>
    </font>
    <font>
      <sz val="10"/>
      <color theme="1"/>
      <name val="Consolas"/>
      <family val="3"/>
    </font>
    <font>
      <sz val="11"/>
      <color theme="1"/>
      <name val="Consolas"/>
      <family val="3"/>
    </font>
    <font>
      <sz val="6"/>
      <color theme="1"/>
      <name val="Calibri"/>
      <family val="2"/>
      <scheme val="minor"/>
    </font>
    <font>
      <sz val="12"/>
      <color theme="1"/>
      <name val="Calibri"/>
      <family val="2"/>
    </font>
    <font>
      <sz val="16"/>
      <color theme="1"/>
      <name val="Calibri"/>
      <family val="2"/>
    </font>
    <font>
      <sz val="14"/>
      <color rgb="FF000000"/>
      <name val="Calibri"/>
      <family val="2"/>
    </font>
    <font>
      <sz val="20"/>
      <color theme="1"/>
      <name val="Calibri"/>
      <family val="2"/>
    </font>
    <font>
      <sz val="9"/>
      <color theme="1"/>
      <name val="Calibri"/>
      <family val="2"/>
    </font>
    <font>
      <sz val="8"/>
      <color theme="1"/>
      <name val="Calibri"/>
      <family val="2"/>
    </font>
    <font>
      <sz val="8"/>
      <color theme="1"/>
      <name val="Aptos Narrow"/>
    </font>
    <font>
      <sz val="14"/>
      <color theme="1"/>
      <name val="Calibri"/>
      <family val="2"/>
    </font>
    <font>
      <i/>
      <sz val="14"/>
      <color theme="1"/>
      <name val="Calibri"/>
      <family val="2"/>
    </font>
    <font>
      <sz val="18"/>
      <color theme="1"/>
      <name val="Arial"/>
      <family val="2"/>
    </font>
    <font>
      <sz val="13"/>
      <color theme="1"/>
      <name val="Calibri"/>
      <family val="2"/>
    </font>
    <font>
      <sz val="13"/>
      <color rgb="FF000000"/>
      <name val="Calibri"/>
      <family val="2"/>
    </font>
    <font>
      <sz val="14"/>
      <color theme="1"/>
      <name val="Calibri"/>
      <family val="2"/>
      <scheme val="minor"/>
    </font>
    <font>
      <u/>
      <sz val="10"/>
      <color theme="10"/>
      <name val="Calibri"/>
      <family val="2"/>
    </font>
    <font>
      <i/>
      <u/>
      <sz val="14"/>
      <color theme="10"/>
      <name val="Calibri"/>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s>
  <cellStyleXfs count="3">
    <xf numFmtId="0" fontId="0" fillId="0" borderId="0"/>
    <xf numFmtId="9" fontId="13" fillId="0" borderId="0" applyFont="0" applyFill="0" applyBorder="0" applyAlignment="0" applyProtection="0"/>
    <xf numFmtId="0" fontId="51" fillId="0" borderId="0" applyNumberFormat="0" applyFill="0" applyBorder="0" applyAlignment="0" applyProtection="0"/>
  </cellStyleXfs>
  <cellXfs count="125">
    <xf numFmtId="0" fontId="0" fillId="0" borderId="0" xfId="0"/>
    <xf numFmtId="0" fontId="14" fillId="0" borderId="0" xfId="0" applyFont="1" applyAlignment="1">
      <alignment vertical="center"/>
    </xf>
    <xf numFmtId="0" fontId="16" fillId="0" borderId="0" xfId="0" applyFont="1" applyAlignment="1">
      <alignment vertical="center"/>
    </xf>
    <xf numFmtId="165" fontId="17" fillId="0" borderId="0" xfId="0" applyNumberFormat="1" applyFont="1" applyAlignment="1">
      <alignment horizontal="center" vertical="center"/>
    </xf>
    <xf numFmtId="37" fontId="18" fillId="0" borderId="0" xfId="0" applyNumberFormat="1" applyFont="1" applyAlignment="1">
      <alignment vertical="center"/>
    </xf>
    <xf numFmtId="37" fontId="19" fillId="0" borderId="0" xfId="0" applyNumberFormat="1" applyFont="1" applyAlignment="1">
      <alignment vertical="center"/>
    </xf>
    <xf numFmtId="37" fontId="18" fillId="0" borderId="0" xfId="0" quotePrefix="1" applyNumberFormat="1" applyFont="1" applyAlignment="1">
      <alignment vertical="center"/>
    </xf>
    <xf numFmtId="37" fontId="17" fillId="0" borderId="0" xfId="0" applyNumberFormat="1" applyFont="1" applyAlignment="1">
      <alignment horizontal="right" vertical="center"/>
    </xf>
    <xf numFmtId="37" fontId="16" fillId="0" borderId="0" xfId="0" applyNumberFormat="1" applyFont="1" applyAlignment="1">
      <alignment vertical="center"/>
    </xf>
    <xf numFmtId="37" fontId="17" fillId="0" borderId="0" xfId="0" quotePrefix="1" applyNumberFormat="1" applyFont="1" applyAlignment="1">
      <alignment horizontal="right" vertical="center"/>
    </xf>
    <xf numFmtId="37" fontId="17" fillId="0" borderId="0" xfId="0" applyNumberFormat="1" applyFont="1" applyAlignment="1">
      <alignment horizontal="center" vertical="center"/>
    </xf>
    <xf numFmtId="37" fontId="17" fillId="0" borderId="0" xfId="0" quotePrefix="1" applyNumberFormat="1" applyFont="1" applyAlignment="1">
      <alignment horizontal="center" vertical="center"/>
    </xf>
    <xf numFmtId="0" fontId="20" fillId="0" borderId="1" xfId="0" quotePrefix="1" applyFont="1" applyBorder="1" applyAlignment="1">
      <alignment vertical="center"/>
    </xf>
    <xf numFmtId="37" fontId="18" fillId="0" borderId="1" xfId="0" applyNumberFormat="1" applyFont="1" applyBorder="1" applyAlignment="1">
      <alignment vertical="center"/>
    </xf>
    <xf numFmtId="37" fontId="17" fillId="0" borderId="1" xfId="0" applyNumberFormat="1" applyFont="1" applyBorder="1" applyAlignment="1">
      <alignment horizontal="right" vertical="center"/>
    </xf>
    <xf numFmtId="37" fontId="15" fillId="0" borderId="1" xfId="0" applyNumberFormat="1" applyFont="1" applyBorder="1" applyAlignment="1">
      <alignment horizontal="center" vertical="center"/>
    </xf>
    <xf numFmtId="37" fontId="15" fillId="0" borderId="0" xfId="0" applyNumberFormat="1" applyFont="1" applyAlignment="1">
      <alignment horizontal="center" vertical="center"/>
    </xf>
    <xf numFmtId="37" fontId="15" fillId="0" borderId="0" xfId="0" applyNumberFormat="1" applyFont="1" applyAlignment="1">
      <alignment vertical="center"/>
    </xf>
    <xf numFmtId="5" fontId="15" fillId="0" borderId="0" xfId="0" applyNumberFormat="1" applyFont="1" applyAlignment="1">
      <alignment horizontal="center" vertical="center"/>
    </xf>
    <xf numFmtId="5" fontId="15" fillId="0" borderId="3" xfId="0" applyNumberFormat="1" applyFont="1" applyBorder="1" applyAlignment="1">
      <alignment horizontal="center" vertical="center"/>
    </xf>
    <xf numFmtId="5" fontId="15" fillId="0" borderId="0" xfId="0" applyNumberFormat="1" applyFont="1" applyAlignment="1">
      <alignment horizontal="left" vertical="center"/>
    </xf>
    <xf numFmtId="37" fontId="21" fillId="0" borderId="0" xfId="0" applyNumberFormat="1" applyFont="1" applyAlignment="1">
      <alignment horizontal="center" vertical="center"/>
    </xf>
    <xf numFmtId="37" fontId="15" fillId="0" borderId="0" xfId="0" applyNumberFormat="1" applyFont="1" applyAlignment="1">
      <alignment horizontal="right" vertical="center"/>
    </xf>
    <xf numFmtId="9" fontId="15" fillId="0" borderId="0" xfId="1" applyFont="1" applyAlignment="1">
      <alignment horizontal="center" vertical="center"/>
    </xf>
    <xf numFmtId="5" fontId="15" fillId="0" borderId="2" xfId="0" applyNumberFormat="1" applyFont="1" applyBorder="1" applyAlignment="1">
      <alignment horizontal="center" vertical="center"/>
    </xf>
    <xf numFmtId="166" fontId="15" fillId="0" borderId="0" xfId="0" applyNumberFormat="1" applyFont="1" applyAlignment="1">
      <alignment horizontal="center" vertical="center"/>
    </xf>
    <xf numFmtId="167" fontId="15" fillId="0" borderId="0" xfId="1" applyNumberFormat="1" applyFont="1" applyAlignment="1">
      <alignment horizontal="center" vertical="center"/>
    </xf>
    <xf numFmtId="0" fontId="22" fillId="0" borderId="0" xfId="0" applyFont="1" applyAlignment="1">
      <alignment vertical="center"/>
    </xf>
    <xf numFmtId="0" fontId="15" fillId="0" borderId="0" xfId="0" applyFont="1" applyAlignment="1">
      <alignment vertical="center"/>
    </xf>
    <xf numFmtId="0" fontId="17" fillId="0" borderId="0" xfId="0" quotePrefix="1" applyFont="1" applyAlignment="1">
      <alignment horizontal="right" vertical="center"/>
    </xf>
    <xf numFmtId="0" fontId="18" fillId="0" borderId="0" xfId="0" applyFont="1" applyAlignment="1">
      <alignment vertical="center"/>
    </xf>
    <xf numFmtId="0" fontId="18" fillId="0" borderId="0" xfId="0" applyFont="1" applyAlignment="1">
      <alignment horizontal="center" vertical="center"/>
    </xf>
    <xf numFmtId="164" fontId="18" fillId="0" borderId="0" xfId="0" applyNumberFormat="1" applyFont="1" applyAlignment="1">
      <alignment horizontal="center" vertical="center"/>
    </xf>
    <xf numFmtId="0" fontId="17" fillId="0" borderId="0" xfId="0" applyFont="1" applyAlignment="1">
      <alignment horizontal="left" vertical="center"/>
    </xf>
    <xf numFmtId="0" fontId="15" fillId="0" borderId="0" xfId="0" applyFont="1" applyAlignment="1">
      <alignment horizontal="center" vertical="center"/>
    </xf>
    <xf numFmtId="0" fontId="17" fillId="0" borderId="0" xfId="0" applyFont="1" applyAlignment="1">
      <alignment horizontal="right" vertical="center"/>
    </xf>
    <xf numFmtId="167" fontId="18" fillId="0" borderId="3" xfId="0" applyNumberFormat="1" applyFont="1" applyBorder="1" applyAlignment="1">
      <alignment horizontal="center" vertical="center"/>
    </xf>
    <xf numFmtId="167" fontId="18" fillId="0" borderId="0" xfId="0" applyNumberFormat="1" applyFont="1" applyAlignment="1">
      <alignment horizontal="center" vertical="center"/>
    </xf>
    <xf numFmtId="0" fontId="18" fillId="0" borderId="1" xfId="0" quotePrefix="1" applyFont="1" applyBorder="1" applyAlignment="1">
      <alignment horizontal="center" vertical="center"/>
    </xf>
    <xf numFmtId="9" fontId="15" fillId="0" borderId="3" xfId="1" applyFont="1" applyBorder="1" applyAlignment="1">
      <alignment horizontal="center" vertical="center"/>
    </xf>
    <xf numFmtId="9" fontId="15" fillId="0" borderId="0" xfId="1" applyFont="1" applyBorder="1" applyAlignment="1">
      <alignment horizontal="center" vertical="center"/>
    </xf>
    <xf numFmtId="9" fontId="15" fillId="0" borderId="0" xfId="0" applyNumberFormat="1" applyFont="1" applyAlignment="1">
      <alignment vertical="center"/>
    </xf>
    <xf numFmtId="37" fontId="17" fillId="0" borderId="0" xfId="0" applyNumberFormat="1" applyFont="1" applyAlignment="1">
      <alignment horizontal="left" vertical="center"/>
    </xf>
    <xf numFmtId="0" fontId="17" fillId="0" borderId="0" xfId="0" quotePrefix="1" applyFont="1" applyAlignment="1">
      <alignment horizontal="right"/>
    </xf>
    <xf numFmtId="171" fontId="15" fillId="0" borderId="0" xfId="0" applyNumberFormat="1" applyFont="1" applyAlignment="1">
      <alignment vertical="center"/>
    </xf>
    <xf numFmtId="37" fontId="23" fillId="0" borderId="0" xfId="0" applyNumberFormat="1" applyFont="1" applyAlignment="1">
      <alignment horizontal="left" vertical="center"/>
    </xf>
    <xf numFmtId="167" fontId="18" fillId="0" borderId="0" xfId="1" applyNumberFormat="1" applyFont="1" applyAlignment="1">
      <alignment horizontal="center" vertical="center"/>
    </xf>
    <xf numFmtId="0" fontId="15" fillId="0" borderId="0" xfId="0" quotePrefix="1" applyFont="1" applyAlignment="1">
      <alignment vertical="center"/>
    </xf>
    <xf numFmtId="169" fontId="18" fillId="0" borderId="0" xfId="0" applyNumberFormat="1" applyFont="1" applyAlignment="1">
      <alignment horizontal="center" vertical="center"/>
    </xf>
    <xf numFmtId="165" fontId="17" fillId="0" borderId="0" xfId="0" applyNumberFormat="1" applyFont="1" applyAlignment="1">
      <alignment horizontal="center"/>
    </xf>
    <xf numFmtId="0" fontId="15" fillId="0" borderId="0" xfId="0" applyFont="1" applyAlignment="1">
      <alignment horizontal="left" vertical="center"/>
    </xf>
    <xf numFmtId="37" fontId="25" fillId="0" borderId="0" xfId="0" applyNumberFormat="1" applyFont="1" applyAlignment="1">
      <alignment horizontal="left" vertical="center"/>
    </xf>
    <xf numFmtId="37" fontId="15" fillId="0" borderId="0" xfId="0" applyNumberFormat="1" applyFont="1" applyAlignment="1">
      <alignment horizontal="left" vertical="center"/>
    </xf>
    <xf numFmtId="37" fontId="24" fillId="0" borderId="0" xfId="0" quotePrefix="1" applyNumberFormat="1" applyFont="1" applyAlignment="1">
      <alignment vertical="center"/>
    </xf>
    <xf numFmtId="0" fontId="26" fillId="0" borderId="0" xfId="0" applyFont="1" applyAlignment="1">
      <alignment vertical="center"/>
    </xf>
    <xf numFmtId="37" fontId="28" fillId="0" borderId="0" xfId="0" applyNumberFormat="1" applyFont="1" applyAlignment="1">
      <alignment horizontal="right" vertical="center"/>
    </xf>
    <xf numFmtId="37" fontId="12" fillId="0" borderId="0" xfId="0" applyNumberFormat="1" applyFont="1" applyAlignment="1">
      <alignment vertical="center"/>
    </xf>
    <xf numFmtId="170" fontId="30" fillId="0" borderId="0" xfId="0" applyNumberFormat="1" applyFont="1" applyAlignment="1">
      <alignment horizontal="left" vertical="center"/>
    </xf>
    <xf numFmtId="0" fontId="15" fillId="0" borderId="0" xfId="0" quotePrefix="1" applyFont="1" applyAlignment="1">
      <alignment horizontal="right" vertical="center"/>
    </xf>
    <xf numFmtId="9" fontId="15" fillId="0" borderId="1" xfId="1" applyFont="1" applyBorder="1" applyAlignment="1">
      <alignment horizontal="center" vertical="center"/>
    </xf>
    <xf numFmtId="0" fontId="32" fillId="0" borderId="0" xfId="0" applyFont="1" applyAlignment="1">
      <alignment horizontal="center" vertical="center"/>
    </xf>
    <xf numFmtId="37" fontId="24" fillId="0" borderId="0" xfId="0" applyNumberFormat="1" applyFont="1" applyAlignment="1">
      <alignment vertical="center"/>
    </xf>
    <xf numFmtId="37" fontId="11" fillId="0" borderId="0" xfId="0" applyNumberFormat="1" applyFont="1" applyAlignment="1">
      <alignment vertical="center"/>
    </xf>
    <xf numFmtId="0" fontId="10" fillId="0" borderId="0" xfId="0" applyFont="1" applyAlignment="1">
      <alignment vertical="center"/>
    </xf>
    <xf numFmtId="172" fontId="18" fillId="0" borderId="0" xfId="0" applyNumberFormat="1" applyFont="1" applyAlignment="1">
      <alignment vertical="center"/>
    </xf>
    <xf numFmtId="170" fontId="30" fillId="0" borderId="0" xfId="0" applyNumberFormat="1" applyFont="1" applyAlignment="1">
      <alignment horizontal="left"/>
    </xf>
    <xf numFmtId="167" fontId="10" fillId="0" borderId="3" xfId="1" applyNumberFormat="1" applyFont="1" applyBorder="1" applyAlignment="1">
      <alignment horizontal="center" vertical="center"/>
    </xf>
    <xf numFmtId="167" fontId="10" fillId="0" borderId="0" xfId="1" applyNumberFormat="1" applyFont="1" applyAlignment="1">
      <alignment horizontal="center" vertical="center"/>
    </xf>
    <xf numFmtId="0" fontId="10" fillId="0" borderId="0" xfId="0" applyFont="1" applyAlignment="1">
      <alignment horizontal="center" vertical="center"/>
    </xf>
    <xf numFmtId="168" fontId="10" fillId="0" borderId="3" xfId="1" applyNumberFormat="1" applyFont="1" applyBorder="1" applyAlignment="1">
      <alignment horizontal="center" vertical="center"/>
    </xf>
    <xf numFmtId="9" fontId="10" fillId="0" borderId="3" xfId="1" applyFont="1" applyBorder="1" applyAlignment="1">
      <alignment horizontal="center" vertical="center"/>
    </xf>
    <xf numFmtId="168" fontId="10" fillId="0" borderId="4" xfId="1" applyNumberFormat="1" applyFont="1" applyBorder="1" applyAlignment="1">
      <alignment horizontal="center" vertical="center"/>
    </xf>
    <xf numFmtId="164" fontId="10" fillId="0" borderId="0" xfId="0" applyNumberFormat="1" applyFont="1" applyAlignment="1">
      <alignment horizontal="center" vertical="center"/>
    </xf>
    <xf numFmtId="168" fontId="10" fillId="0" borderId="0" xfId="1" applyNumberFormat="1" applyFont="1" applyBorder="1" applyAlignment="1">
      <alignment horizontal="center" vertical="center"/>
    </xf>
    <xf numFmtId="9" fontId="10" fillId="0" borderId="0" xfId="1" applyFont="1" applyBorder="1" applyAlignment="1">
      <alignment horizontal="center" vertical="center"/>
    </xf>
    <xf numFmtId="9" fontId="10" fillId="0" borderId="0" xfId="1" applyFont="1" applyAlignment="1">
      <alignment horizontal="center" vertical="center"/>
    </xf>
    <xf numFmtId="1" fontId="10" fillId="0" borderId="0" xfId="1" applyNumberFormat="1" applyFont="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right" vertical="center"/>
    </xf>
    <xf numFmtId="173" fontId="10" fillId="0" borderId="3" xfId="0" applyNumberFormat="1" applyFont="1" applyBorder="1" applyAlignment="1">
      <alignment horizontal="center" vertical="center"/>
    </xf>
    <xf numFmtId="0" fontId="22" fillId="0" borderId="0" xfId="0" applyFont="1"/>
    <xf numFmtId="37" fontId="35" fillId="0" borderId="1" xfId="0" applyNumberFormat="1" applyFont="1" applyBorder="1" applyAlignment="1">
      <alignment horizontal="center" vertical="center"/>
    </xf>
    <xf numFmtId="9" fontId="15" fillId="0" borderId="0" xfId="1" applyFont="1" applyBorder="1" applyAlignment="1">
      <alignment horizontal="right" vertical="center"/>
    </xf>
    <xf numFmtId="37" fontId="35" fillId="0" borderId="0" xfId="0" applyNumberFormat="1" applyFont="1" applyAlignment="1">
      <alignment horizontal="center" vertical="center"/>
    </xf>
    <xf numFmtId="37" fontId="35" fillId="0" borderId="0" xfId="0" applyNumberFormat="1" applyFont="1" applyAlignment="1">
      <alignment vertical="center"/>
    </xf>
    <xf numFmtId="37" fontId="36" fillId="0" borderId="0" xfId="0" applyNumberFormat="1" applyFont="1" applyAlignment="1">
      <alignment vertical="center"/>
    </xf>
    <xf numFmtId="37" fontId="9" fillId="0" borderId="0" xfId="0" applyNumberFormat="1" applyFont="1" applyAlignment="1">
      <alignment vertical="center"/>
    </xf>
    <xf numFmtId="0" fontId="39" fillId="0" borderId="0" xfId="0" applyFont="1"/>
    <xf numFmtId="39" fontId="17" fillId="0" borderId="0" xfId="0" applyNumberFormat="1" applyFont="1" applyAlignment="1">
      <alignment vertical="center"/>
    </xf>
    <xf numFmtId="39" fontId="17" fillId="0" borderId="0" xfId="1" applyNumberFormat="1" applyFont="1" applyBorder="1" applyAlignment="1">
      <alignment horizontal="center" vertical="center"/>
    </xf>
    <xf numFmtId="167" fontId="10" fillId="0" borderId="0" xfId="1" applyNumberFormat="1" applyFont="1" applyBorder="1" applyAlignment="1">
      <alignment horizontal="center" vertical="center"/>
    </xf>
    <xf numFmtId="174" fontId="24" fillId="0" borderId="3" xfId="0" applyNumberFormat="1" applyFont="1" applyBorder="1" applyAlignment="1">
      <alignment horizontal="center" vertical="center"/>
    </xf>
    <xf numFmtId="167" fontId="10" fillId="0" borderId="2" xfId="1" applyNumberFormat="1" applyFont="1" applyBorder="1" applyAlignment="1">
      <alignment horizontal="center" vertical="center"/>
    </xf>
    <xf numFmtId="174" fontId="15" fillId="0" borderId="0" xfId="0" applyNumberFormat="1" applyFont="1" applyAlignment="1">
      <alignment horizontal="center" vertical="center"/>
    </xf>
    <xf numFmtId="39" fontId="17" fillId="0" borderId="0" xfId="1" applyNumberFormat="1" applyFont="1" applyAlignment="1">
      <alignment vertical="center"/>
    </xf>
    <xf numFmtId="0" fontId="8" fillId="0" borderId="0" xfId="0" applyFont="1" applyAlignment="1">
      <alignment vertical="center"/>
    </xf>
    <xf numFmtId="168" fontId="10" fillId="0" borderId="0" xfId="0" applyNumberFormat="1" applyFont="1" applyAlignment="1">
      <alignment horizontal="center" vertical="center"/>
    </xf>
    <xf numFmtId="168" fontId="8" fillId="0" borderId="3" xfId="1" applyNumberFormat="1" applyFont="1" applyBorder="1" applyAlignment="1">
      <alignment horizontal="center" vertical="center"/>
    </xf>
    <xf numFmtId="164" fontId="8" fillId="0" borderId="1" xfId="0" applyNumberFormat="1" applyFont="1" applyBorder="1" applyAlignment="1">
      <alignment horizontal="center" vertical="center"/>
    </xf>
    <xf numFmtId="167" fontId="17" fillId="0" borderId="0" xfId="1" applyNumberFormat="1" applyFont="1" applyBorder="1" applyAlignment="1">
      <alignment horizontal="left" vertical="center"/>
    </xf>
    <xf numFmtId="0" fontId="7" fillId="0" borderId="0" xfId="0" applyFont="1" applyAlignment="1">
      <alignment vertical="center"/>
    </xf>
    <xf numFmtId="37" fontId="6" fillId="0" borderId="0" xfId="0" applyNumberFormat="1" applyFont="1" applyAlignment="1">
      <alignment vertical="center"/>
    </xf>
    <xf numFmtId="37" fontId="6" fillId="0" borderId="0" xfId="0" quotePrefix="1" applyNumberFormat="1" applyFont="1" applyAlignment="1">
      <alignment vertical="center"/>
    </xf>
    <xf numFmtId="37" fontId="5" fillId="0" borderId="0" xfId="0" applyNumberFormat="1" applyFont="1" applyAlignment="1">
      <alignment vertical="center"/>
    </xf>
    <xf numFmtId="174" fontId="42" fillId="0" borderId="2" xfId="0" applyNumberFormat="1" applyFont="1" applyBorder="1" applyAlignment="1">
      <alignment horizontal="right" vertical="center"/>
    </xf>
    <xf numFmtId="37" fontId="4" fillId="0" borderId="0" xfId="0" applyNumberFormat="1" applyFont="1" applyAlignment="1">
      <alignment vertical="center"/>
    </xf>
    <xf numFmtId="37" fontId="4" fillId="0" borderId="0" xfId="0" quotePrefix="1" applyNumberFormat="1" applyFont="1" applyAlignment="1">
      <alignment vertical="center"/>
    </xf>
    <xf numFmtId="0" fontId="38" fillId="0" borderId="0" xfId="0" applyFont="1" applyAlignment="1">
      <alignment horizontal="justify" wrapText="1"/>
    </xf>
    <xf numFmtId="165" fontId="17" fillId="0" borderId="0" xfId="0" applyNumberFormat="1" applyFont="1" applyAlignment="1">
      <alignment horizontal="left" vertical="center"/>
    </xf>
    <xf numFmtId="37" fontId="3" fillId="0" borderId="0" xfId="0" applyNumberFormat="1" applyFont="1" applyAlignment="1">
      <alignment vertical="center"/>
    </xf>
    <xf numFmtId="0" fontId="45" fillId="0" borderId="0" xfId="0" applyFont="1" applyAlignment="1">
      <alignment horizontal="justify" wrapText="1"/>
    </xf>
    <xf numFmtId="0" fontId="45" fillId="0" borderId="0" xfId="0" applyFont="1"/>
    <xf numFmtId="0" fontId="40" fillId="0" borderId="0" xfId="0" applyFont="1" applyAlignment="1">
      <alignment vertical="center"/>
    </xf>
    <xf numFmtId="0" fontId="50" fillId="0" borderId="0" xfId="0" applyFont="1"/>
    <xf numFmtId="0" fontId="40" fillId="0" borderId="0" xfId="0" applyFont="1" applyAlignment="1">
      <alignment horizontal="justify" wrapText="1"/>
    </xf>
    <xf numFmtId="37" fontId="2" fillId="0" borderId="0" xfId="0" applyNumberFormat="1" applyFont="1" applyAlignment="1">
      <alignment vertical="center"/>
    </xf>
    <xf numFmtId="0" fontId="43" fillId="0" borderId="0" xfId="0" applyFont="1" applyAlignment="1">
      <alignment wrapText="1"/>
    </xf>
    <xf numFmtId="0" fontId="43" fillId="0" borderId="0" xfId="0" applyFont="1" applyAlignment="1">
      <alignment horizontal="justify" wrapText="1"/>
    </xf>
    <xf numFmtId="0" fontId="39" fillId="0" borderId="0" xfId="0" applyFont="1"/>
    <xf numFmtId="0" fontId="45" fillId="0" borderId="0" xfId="0" applyFont="1" applyAlignment="1">
      <alignment horizontal="justify"/>
    </xf>
    <xf numFmtId="0" fontId="45" fillId="0" borderId="0" xfId="0" applyFont="1" applyAlignment="1">
      <alignment horizontal="justify" wrapText="1"/>
    </xf>
    <xf numFmtId="0" fontId="40" fillId="0" borderId="0" xfId="0" applyFont="1" applyAlignment="1">
      <alignment horizontal="justify" wrapText="1"/>
    </xf>
    <xf numFmtId="0" fontId="52" fillId="0" borderId="0" xfId="2" applyFont="1" applyAlignment="1">
      <alignment horizontal="justify" wrapText="1"/>
    </xf>
    <xf numFmtId="0" fontId="0" fillId="0" borderId="0" xfId="0"/>
    <xf numFmtId="0" fontId="41" fillId="0" borderId="0" xfId="0" applyFont="1" applyAlignment="1">
      <alignment horizontal="justify"/>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eerinside.com/form/contact-us-for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4E806-43E2-489D-A5B6-B4BFF5AB5BB7}">
  <sheetPr codeName="Sheet1">
    <pageSetUpPr autoPageBreaks="0"/>
  </sheetPr>
  <dimension ref="B1:D45"/>
  <sheetViews>
    <sheetView showGridLines="0" showRowColHeaders="0" tabSelected="1" topLeftCell="A3" zoomScaleNormal="100" workbookViewId="0">
      <selection activeCell="B1" sqref="B1:D1"/>
    </sheetView>
  </sheetViews>
  <sheetFormatPr defaultRowHeight="12.75"/>
  <cols>
    <col min="1" max="1" width="4.140625" customWidth="1"/>
    <col min="2" max="2" width="4.7109375" customWidth="1"/>
    <col min="3" max="3" width="15.7109375" customWidth="1"/>
    <col min="4" max="4" width="71.5703125" customWidth="1"/>
  </cols>
  <sheetData>
    <row r="1" spans="2:4" ht="6" customHeight="1">
      <c r="B1" s="123"/>
      <c r="C1" s="123"/>
      <c r="D1" s="123"/>
    </row>
    <row r="2" spans="2:4" ht="6" customHeight="1">
      <c r="B2" s="123">
        <v>4</v>
      </c>
      <c r="C2" s="123"/>
      <c r="D2" s="123"/>
    </row>
    <row r="3" spans="2:4" ht="24" customHeight="1">
      <c r="B3" s="123"/>
      <c r="C3" s="123"/>
      <c r="D3" s="123"/>
    </row>
    <row r="4" spans="2:4" ht="21.75" customHeight="1">
      <c r="B4" s="124" t="s">
        <v>147</v>
      </c>
      <c r="C4" s="124"/>
      <c r="D4" s="123"/>
    </row>
    <row r="5" spans="2:4" ht="12" customHeight="1">
      <c r="B5" s="107"/>
      <c r="C5" s="107"/>
      <c r="D5" s="87"/>
    </row>
    <row r="6" spans="2:4" ht="12" customHeight="1">
      <c r="B6" s="107"/>
      <c r="C6" s="107"/>
      <c r="D6" s="87"/>
    </row>
    <row r="7" spans="2:4" ht="75" customHeight="1">
      <c r="B7" s="120" t="s">
        <v>160</v>
      </c>
      <c r="C7" s="120"/>
      <c r="D7" s="123"/>
    </row>
    <row r="8" spans="2:4" ht="12" customHeight="1">
      <c r="B8" s="107"/>
      <c r="C8" s="107"/>
      <c r="D8" s="87"/>
    </row>
    <row r="9" spans="2:4" ht="37.5" customHeight="1">
      <c r="B9" s="120" t="s">
        <v>146</v>
      </c>
      <c r="C9" s="120"/>
      <c r="D9" s="123"/>
    </row>
    <row r="10" spans="2:4" ht="18.75" customHeight="1">
      <c r="B10" s="110"/>
      <c r="C10" s="111" t="s">
        <v>135</v>
      </c>
    </row>
    <row r="11" spans="2:4" ht="18.75" customHeight="1">
      <c r="B11" s="110"/>
      <c r="C11" s="112" t="s">
        <v>136</v>
      </c>
    </row>
    <row r="12" spans="2:4" ht="18.75" customHeight="1">
      <c r="B12" s="110"/>
      <c r="C12" s="112" t="s">
        <v>137</v>
      </c>
    </row>
    <row r="13" spans="2:4" ht="12" customHeight="1">
      <c r="B13" s="123"/>
      <c r="C13" s="123"/>
      <c r="D13" s="123"/>
    </row>
    <row r="14" spans="2:4" ht="37.5" customHeight="1">
      <c r="B14" s="120" t="s">
        <v>165</v>
      </c>
      <c r="C14" s="120"/>
      <c r="D14" s="123"/>
    </row>
    <row r="15" spans="2:4" ht="18.75" customHeight="1">
      <c r="B15" s="110"/>
      <c r="C15" s="111" t="s">
        <v>138</v>
      </c>
    </row>
    <row r="16" spans="2:4" ht="18.75" customHeight="1">
      <c r="B16" s="110"/>
      <c r="C16" s="113" t="s">
        <v>139</v>
      </c>
    </row>
    <row r="17" spans="2:4" ht="18.75" customHeight="1">
      <c r="B17" s="110"/>
      <c r="C17" s="113" t="s">
        <v>140</v>
      </c>
    </row>
    <row r="18" spans="2:4" ht="18.75" customHeight="1">
      <c r="B18" s="110"/>
      <c r="C18" s="113" t="s">
        <v>141</v>
      </c>
    </row>
    <row r="19" spans="2:4" ht="12" customHeight="1">
      <c r="B19" s="120"/>
      <c r="C19" s="120"/>
      <c r="D19" s="120"/>
    </row>
    <row r="20" spans="2:4" ht="93.75" customHeight="1">
      <c r="B20" s="120" t="s">
        <v>161</v>
      </c>
      <c r="C20" s="120"/>
      <c r="D20" s="120"/>
    </row>
    <row r="21" spans="2:4" ht="12" customHeight="1">
      <c r="B21" s="120"/>
      <c r="C21" s="120"/>
      <c r="D21" s="120"/>
    </row>
    <row r="22" spans="2:4" ht="75" customHeight="1">
      <c r="B22" s="120" t="s">
        <v>156</v>
      </c>
      <c r="C22" s="120"/>
      <c r="D22" s="120"/>
    </row>
    <row r="23" spans="2:4" ht="12" customHeight="1">
      <c r="B23" s="120"/>
      <c r="C23" s="120"/>
      <c r="D23" s="120"/>
    </row>
    <row r="24" spans="2:4" ht="93.75" customHeight="1">
      <c r="B24" s="120" t="s">
        <v>166</v>
      </c>
      <c r="C24" s="120"/>
      <c r="D24" s="120"/>
    </row>
    <row r="25" spans="2:4" ht="12" customHeight="1">
      <c r="B25" s="119"/>
      <c r="C25" s="119"/>
      <c r="D25" s="119"/>
    </row>
    <row r="26" spans="2:4" ht="75" customHeight="1">
      <c r="B26" s="120" t="s">
        <v>145</v>
      </c>
      <c r="C26" s="120"/>
      <c r="D26" s="120"/>
    </row>
    <row r="27" spans="2:4" ht="12" customHeight="1">
      <c r="B27" s="119"/>
      <c r="C27" s="119"/>
      <c r="D27" s="119"/>
    </row>
    <row r="28" spans="2:4" ht="111.75" customHeight="1">
      <c r="B28" s="120" t="s">
        <v>170</v>
      </c>
      <c r="C28" s="120"/>
      <c r="D28" s="120"/>
    </row>
    <row r="29" spans="2:4" ht="12" customHeight="1">
      <c r="B29" s="119"/>
      <c r="C29" s="119"/>
      <c r="D29" s="119"/>
    </row>
    <row r="30" spans="2:4" ht="56.85" customHeight="1">
      <c r="B30" s="121" t="s">
        <v>171</v>
      </c>
      <c r="C30" s="121"/>
      <c r="D30" s="121"/>
    </row>
    <row r="31" spans="2:4" ht="12" customHeight="1">
      <c r="B31" s="114"/>
      <c r="C31" s="114"/>
      <c r="D31" s="114"/>
    </row>
    <row r="32" spans="2:4" ht="18.75" customHeight="1">
      <c r="B32" s="122" t="s">
        <v>159</v>
      </c>
      <c r="C32" s="122"/>
      <c r="D32" s="114"/>
    </row>
    <row r="33" spans="2:4" ht="12" customHeight="1"/>
    <row r="34" spans="2:4" ht="58.35" customHeight="1">
      <c r="B34" s="120" t="s">
        <v>172</v>
      </c>
      <c r="C34" s="120"/>
      <c r="D34" s="120"/>
    </row>
    <row r="35" spans="2:4" ht="9" customHeight="1">
      <c r="B35" s="119"/>
      <c r="C35" s="119"/>
      <c r="D35" s="119"/>
    </row>
    <row r="36" spans="2:4" ht="9" customHeight="1">
      <c r="B36" s="119"/>
      <c r="C36" s="119"/>
      <c r="D36" s="119"/>
    </row>
    <row r="37" spans="2:4" ht="21" customHeight="1">
      <c r="B37" s="119" t="s">
        <v>158</v>
      </c>
      <c r="C37" s="119"/>
      <c r="D37" s="119"/>
    </row>
    <row r="38" spans="2:4" ht="8.25" customHeight="1">
      <c r="B38" s="118"/>
      <c r="C38" s="118"/>
      <c r="D38" s="118"/>
    </row>
    <row r="39" spans="2:4" ht="8.25" customHeight="1">
      <c r="B39" s="118"/>
      <c r="C39" s="118"/>
      <c r="D39" s="118"/>
    </row>
    <row r="40" spans="2:4" ht="8.25" customHeight="1">
      <c r="B40" s="118"/>
      <c r="C40" s="118"/>
      <c r="D40" s="118"/>
    </row>
    <row r="41" spans="2:4" ht="80.099999999999994" customHeight="1">
      <c r="B41" s="117" t="s">
        <v>173</v>
      </c>
      <c r="C41" s="117"/>
      <c r="D41" s="117"/>
    </row>
    <row r="42" spans="2:4" ht="3" customHeight="1">
      <c r="B42" s="118"/>
      <c r="C42" s="118"/>
      <c r="D42" s="118"/>
    </row>
    <row r="43" spans="2:4" ht="12" customHeight="1">
      <c r="B43" s="116" t="s">
        <v>149</v>
      </c>
      <c r="C43" s="116"/>
      <c r="D43" s="116"/>
    </row>
    <row r="44" spans="2:4" ht="3" customHeight="1"/>
    <row r="45" spans="2:4" ht="12" customHeight="1">
      <c r="B45" s="108" t="s">
        <v>148</v>
      </c>
    </row>
  </sheetData>
  <mergeCells count="31">
    <mergeCell ref="B1:D1"/>
    <mergeCell ref="B2:D2"/>
    <mergeCell ref="B3:D3"/>
    <mergeCell ref="B4:D4"/>
    <mergeCell ref="B24:D24"/>
    <mergeCell ref="B13:D13"/>
    <mergeCell ref="B14:D14"/>
    <mergeCell ref="B7:D7"/>
    <mergeCell ref="B9:D9"/>
    <mergeCell ref="B19:D19"/>
    <mergeCell ref="B20:D20"/>
    <mergeCell ref="B21:D21"/>
    <mergeCell ref="B22:D22"/>
    <mergeCell ref="B23:D23"/>
    <mergeCell ref="B37:D37"/>
    <mergeCell ref="B25:D25"/>
    <mergeCell ref="B26:D26"/>
    <mergeCell ref="B27:D27"/>
    <mergeCell ref="B28:D28"/>
    <mergeCell ref="B29:D29"/>
    <mergeCell ref="B30:D30"/>
    <mergeCell ref="B32:C32"/>
    <mergeCell ref="B34:D34"/>
    <mergeCell ref="B35:D35"/>
    <mergeCell ref="B36:D36"/>
    <mergeCell ref="B43:D43"/>
    <mergeCell ref="B41:D41"/>
    <mergeCell ref="B42:D42"/>
    <mergeCell ref="B38:D38"/>
    <mergeCell ref="B39:D39"/>
    <mergeCell ref="B40:D40"/>
  </mergeCells>
  <hyperlinks>
    <hyperlink ref="B32:C32" r:id="rId1" display="peerinside.com" xr:uid="{CE83C302-2324-461D-8A25-E9C54C8B819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sheetPr>
  <dimension ref="A1:BO100"/>
  <sheetViews>
    <sheetView showGridLines="0" showRowColHeaders="0" zoomScaleNormal="100" zoomScaleSheetLayoutView="100" workbookViewId="0">
      <selection activeCell="A2" sqref="A2"/>
    </sheetView>
  </sheetViews>
  <sheetFormatPr defaultColWidth="9.140625" defaultRowHeight="12.75"/>
  <cols>
    <col min="1" max="1" width="1.42578125" style="28" customWidth="1"/>
    <col min="2" max="2" width="3.85546875" style="28" customWidth="1"/>
    <col min="3" max="3" width="12.5703125" style="28" customWidth="1"/>
    <col min="4" max="4" width="15.5703125" style="28" customWidth="1"/>
    <col min="5" max="5" width="5.28515625" style="28" customWidth="1"/>
    <col min="6" max="6" width="0.85546875" style="28" customWidth="1"/>
    <col min="7" max="7" width="6.7109375" style="28" customWidth="1"/>
    <col min="8" max="8" width="0.85546875" style="28" customWidth="1"/>
    <col min="9" max="9" width="6.7109375" style="28" customWidth="1"/>
    <col min="10" max="10" width="0.85546875" style="28" customWidth="1"/>
    <col min="11" max="11" width="6.7109375" style="28" customWidth="1"/>
    <col min="12" max="12" width="0.85546875" style="28" customWidth="1"/>
    <col min="13" max="13" width="6.7109375" style="28" customWidth="1"/>
    <col min="14" max="14" width="0.85546875" style="28" customWidth="1"/>
    <col min="15" max="15" width="6.7109375" style="28" customWidth="1"/>
    <col min="16" max="16" width="0.85546875" style="28" customWidth="1"/>
    <col min="17" max="17" width="6.7109375" style="28" customWidth="1"/>
    <col min="18" max="18" width="0.85546875" style="28" customWidth="1"/>
    <col min="19" max="19" width="6.7109375" style="28" customWidth="1"/>
    <col min="20" max="20" width="0.85546875" style="28" customWidth="1"/>
    <col min="21" max="21" width="6.7109375" style="28" customWidth="1"/>
    <col min="22" max="22" width="0.85546875" style="28" customWidth="1"/>
    <col min="23" max="23" width="6.7109375" style="28" customWidth="1"/>
    <col min="24" max="24" width="0.85546875" style="28" customWidth="1"/>
    <col min="25" max="25" width="6.7109375" style="28" customWidth="1"/>
    <col min="26" max="26" width="0.85546875" style="28" customWidth="1"/>
    <col min="27" max="27" width="6.7109375" style="28" customWidth="1"/>
    <col min="28" max="28" width="0.85546875" style="28" customWidth="1"/>
    <col min="29" max="29" width="6.7109375" style="28" customWidth="1"/>
    <col min="30" max="30" width="0.85546875" style="28" customWidth="1"/>
    <col min="31" max="31" width="6.7109375" style="28" customWidth="1"/>
    <col min="32" max="32" width="0.85546875" style="28" customWidth="1"/>
    <col min="33" max="33" width="6.7109375" style="28" customWidth="1"/>
    <col min="34" max="34" width="0.85546875" style="28" customWidth="1"/>
    <col min="35" max="35" width="6.7109375" style="28" customWidth="1"/>
    <col min="36" max="36" width="0.85546875" style="28" customWidth="1"/>
    <col min="37" max="37" width="6.7109375" style="28" customWidth="1"/>
    <col min="38" max="38" width="0.85546875" style="28" customWidth="1"/>
    <col min="39" max="39" width="6.7109375" style="28" customWidth="1"/>
    <col min="40" max="40" width="0.85546875" style="28" customWidth="1"/>
    <col min="41" max="41" width="6.7109375" style="28" customWidth="1"/>
    <col min="42" max="42" width="0.85546875" style="28" customWidth="1"/>
    <col min="43" max="43" width="6.7109375" style="28" customWidth="1"/>
    <col min="44" max="44" width="0.85546875" style="28" customWidth="1"/>
    <col min="45" max="45" width="6.7109375" style="28" customWidth="1"/>
    <col min="46" max="46" width="0.85546875" style="28" customWidth="1"/>
    <col min="47" max="47" width="6.7109375" style="28" customWidth="1"/>
    <col min="48" max="48" width="0.85546875" style="28" customWidth="1"/>
    <col min="49" max="49" width="6.7109375" style="28" customWidth="1"/>
    <col min="50" max="50" width="0.85546875" style="28" customWidth="1"/>
    <col min="51" max="51" width="6.7109375" style="28" customWidth="1"/>
    <col min="52" max="52" width="0.85546875" style="28" customWidth="1"/>
    <col min="53" max="53" width="6.7109375" style="28" customWidth="1"/>
    <col min="54" max="54" width="0.85546875" style="28" customWidth="1"/>
    <col min="55" max="55" width="6.7109375" style="28" customWidth="1"/>
    <col min="56" max="56" width="0.85546875" style="28" customWidth="1"/>
    <col min="57" max="57" width="6.7109375" style="28" customWidth="1"/>
    <col min="58" max="58" width="0.85546875" style="28" customWidth="1"/>
    <col min="59" max="59" width="6.7109375" style="28" customWidth="1"/>
    <col min="60" max="60" width="0.85546875" style="28" customWidth="1"/>
    <col min="61" max="61" width="6.7109375" style="28" customWidth="1"/>
    <col min="62" max="62" width="0.85546875" style="28" customWidth="1"/>
    <col min="63" max="63" width="6.7109375" style="28" customWidth="1"/>
    <col min="64" max="64" width="0.85546875" style="28" customWidth="1"/>
    <col min="65" max="65" width="6.7109375" style="28" customWidth="1"/>
    <col min="66" max="66" width="0.85546875" style="28" customWidth="1"/>
    <col min="67" max="67" width="6.7109375" style="28" customWidth="1"/>
    <col min="68" max="16384" width="9.140625" style="28"/>
  </cols>
  <sheetData>
    <row r="1" spans="1:11" ht="23.25" customHeight="1">
      <c r="A1" s="54" t="s">
        <v>56</v>
      </c>
    </row>
    <row r="2" spans="1:11" ht="6" customHeight="1"/>
    <row r="3" spans="1:11" ht="13.5" customHeight="1">
      <c r="B3" s="27" t="s">
        <v>20</v>
      </c>
    </row>
    <row r="4" spans="1:11" ht="12" customHeight="1">
      <c r="B4" s="3">
        <v>1</v>
      </c>
      <c r="C4" s="30" t="s">
        <v>16</v>
      </c>
      <c r="D4" s="30"/>
      <c r="E4" s="29" t="s">
        <v>18</v>
      </c>
      <c r="F4" s="31"/>
      <c r="G4" s="72">
        <v>7</v>
      </c>
    </row>
    <row r="5" spans="1:11" ht="12" customHeight="1">
      <c r="B5" s="3">
        <v>2</v>
      </c>
      <c r="C5" s="63" t="s">
        <v>34</v>
      </c>
      <c r="D5" s="30"/>
      <c r="E5" s="43" t="s">
        <v>18</v>
      </c>
      <c r="F5" s="31"/>
      <c r="G5" s="73">
        <v>100</v>
      </c>
    </row>
    <row r="6" spans="1:11" ht="12" customHeight="1">
      <c r="B6" s="3">
        <v>3</v>
      </c>
      <c r="C6" s="30" t="s">
        <v>19</v>
      </c>
      <c r="D6" s="30"/>
      <c r="E6" s="29" t="s">
        <v>18</v>
      </c>
      <c r="F6" s="31"/>
      <c r="G6" s="74">
        <v>0.7</v>
      </c>
    </row>
    <row r="7" spans="1:11" ht="12" customHeight="1">
      <c r="B7" s="3">
        <v>4</v>
      </c>
      <c r="C7" s="30" t="s">
        <v>14</v>
      </c>
      <c r="D7" s="30"/>
      <c r="E7" s="29" t="s">
        <v>18</v>
      </c>
      <c r="F7" s="31"/>
      <c r="G7" s="75">
        <v>0.04</v>
      </c>
    </row>
    <row r="8" spans="1:11" ht="12" customHeight="1">
      <c r="B8" s="3">
        <v>5</v>
      </c>
      <c r="C8" s="30" t="s">
        <v>13</v>
      </c>
      <c r="D8" s="30"/>
      <c r="E8" s="29" t="s">
        <v>18</v>
      </c>
      <c r="F8" s="31"/>
      <c r="G8" s="75">
        <v>0.21</v>
      </c>
    </row>
    <row r="9" spans="1:11" ht="12" customHeight="1">
      <c r="A9" s="28" t="s">
        <v>57</v>
      </c>
      <c r="B9" s="3">
        <v>6</v>
      </c>
      <c r="C9" s="100" t="s">
        <v>66</v>
      </c>
      <c r="D9" s="30"/>
      <c r="E9" s="35" t="s">
        <v>18</v>
      </c>
      <c r="F9" s="31"/>
      <c r="G9" s="76">
        <v>8</v>
      </c>
    </row>
    <row r="10" spans="1:11" ht="13.5" customHeight="1">
      <c r="A10" s="28" t="s">
        <v>57</v>
      </c>
      <c r="B10" s="3">
        <v>7</v>
      </c>
      <c r="C10" s="30" t="s">
        <v>35</v>
      </c>
      <c r="D10" s="30"/>
      <c r="E10" s="29" t="s">
        <v>18</v>
      </c>
      <c r="F10" s="31"/>
      <c r="G10" s="75">
        <v>0.05</v>
      </c>
    </row>
    <row r="11" spans="1:11" ht="6" customHeight="1">
      <c r="B11" s="3"/>
      <c r="C11" s="2"/>
      <c r="F11" s="34"/>
      <c r="G11" s="26"/>
    </row>
    <row r="12" spans="1:11" ht="13.5" customHeight="1">
      <c r="B12" s="80" t="s">
        <v>37</v>
      </c>
      <c r="F12" s="34"/>
      <c r="G12" s="34"/>
    </row>
    <row r="13" spans="1:11" ht="12.75" customHeight="1" thickBot="1">
      <c r="A13" s="28" t="s">
        <v>57</v>
      </c>
      <c r="B13" s="3">
        <v>8</v>
      </c>
      <c r="C13" s="30" t="s">
        <v>15</v>
      </c>
      <c r="D13" s="30"/>
      <c r="E13" s="35" t="s">
        <v>78</v>
      </c>
      <c r="F13" s="31"/>
      <c r="G13" s="36">
        <f>I17*(1-G6)/(1-G8)+G6*G7</f>
        <v>6.8070088584090735E-2</v>
      </c>
    </row>
    <row r="14" spans="1:11" ht="6" customHeight="1" thickTop="1">
      <c r="B14" s="3"/>
      <c r="C14" s="30"/>
      <c r="D14" s="30"/>
      <c r="E14" s="35"/>
      <c r="F14" s="31"/>
      <c r="G14" s="37"/>
    </row>
    <row r="15" spans="1:11" ht="12.75" customHeight="1">
      <c r="B15" s="27" t="s">
        <v>36</v>
      </c>
      <c r="C15" s="30"/>
      <c r="D15" s="30"/>
      <c r="E15" s="35"/>
      <c r="F15" s="31"/>
      <c r="G15" s="37"/>
      <c r="H15" s="34"/>
    </row>
    <row r="16" spans="1:11" ht="12" customHeight="1">
      <c r="A16" s="28" t="s">
        <v>57</v>
      </c>
      <c r="B16" s="3">
        <v>9</v>
      </c>
      <c r="C16" s="63" t="s">
        <v>46</v>
      </c>
      <c r="D16" s="63"/>
      <c r="E16" s="63"/>
      <c r="F16" s="68"/>
      <c r="G16" s="78" t="s">
        <v>45</v>
      </c>
      <c r="I16" s="77" t="s">
        <v>21</v>
      </c>
      <c r="J16" s="50" t="s">
        <v>26</v>
      </c>
      <c r="K16" s="38"/>
    </row>
    <row r="17" spans="1:67" ht="13.5" customHeight="1" thickBot="1">
      <c r="B17" s="3">
        <v>10</v>
      </c>
      <c r="C17" s="63" t="s">
        <v>49</v>
      </c>
      <c r="D17" s="30"/>
      <c r="E17" s="29" t="s">
        <v>22</v>
      </c>
      <c r="F17" s="31"/>
      <c r="G17" s="66">
        <f>NPV(I17,I52:BO52)/NPV(I17,I51:BO51)</f>
        <v>0.10551789994261146</v>
      </c>
      <c r="H17" s="67"/>
      <c r="I17" s="92">
        <v>0.10551789993810559</v>
      </c>
      <c r="J17" s="68"/>
      <c r="K17" s="91">
        <f>ROUND(G17-I17,8)</f>
        <v>0</v>
      </c>
      <c r="M17" s="33" t="s">
        <v>40</v>
      </c>
    </row>
    <row r="18" spans="1:67" ht="9" customHeight="1" thickTop="1">
      <c r="B18" s="3"/>
      <c r="C18" s="30"/>
      <c r="D18" s="30"/>
      <c r="E18" s="29"/>
      <c r="F18" s="31"/>
      <c r="H18" s="46"/>
      <c r="I18" s="45" t="str">
        <f>IF(ISERROR(G22),"May not be able to find a solution. Place reasonable guesses in Line [10]'s 'Use'",IF(ROUND(G17-G22,8)=0,"","Line [10] Difference is not zero: place guesses in Line [10]'s 'Use' to get Equity Return's Lines [10] 'Try' and [11] to within 100 basis points of each other and then use the macro below to finish"))</f>
        <v/>
      </c>
      <c r="J18" s="31"/>
      <c r="K18" s="48"/>
    </row>
    <row r="19" spans="1:67" ht="18" customHeight="1">
      <c r="A19" s="57" t="s">
        <v>162</v>
      </c>
      <c r="D19" s="30"/>
      <c r="E19" s="58"/>
      <c r="F19" s="31"/>
      <c r="G19" s="32"/>
      <c r="I19" s="33"/>
    </row>
    <row r="20" spans="1:67" ht="3" customHeight="1">
      <c r="B20" s="1"/>
    </row>
    <row r="21" spans="1:67" s="4" customFormat="1" ht="18" customHeight="1">
      <c r="B21" s="12" t="s">
        <v>44</v>
      </c>
      <c r="C21" s="13"/>
      <c r="D21" s="13"/>
      <c r="E21" s="14"/>
      <c r="H21" s="16"/>
      <c r="I21" s="52"/>
      <c r="J21" s="16"/>
      <c r="K21" s="16"/>
      <c r="L21" s="16"/>
      <c r="M21" s="16"/>
      <c r="N21" s="16"/>
    </row>
    <row r="22" spans="1:67" s="4" customFormat="1" ht="12.75" customHeight="1" thickBot="1">
      <c r="B22" s="3">
        <v>11</v>
      </c>
      <c r="C22" s="115" t="s">
        <v>169</v>
      </c>
      <c r="E22" s="55"/>
      <c r="G22" s="66">
        <f>IRR(G49:BO49,I17)</f>
        <v>0.10551789994155203</v>
      </c>
      <c r="H22" s="16"/>
      <c r="I22" s="42" t="s">
        <v>115</v>
      </c>
      <c r="J22" s="16"/>
      <c r="K22" s="16"/>
      <c r="L22" s="16"/>
      <c r="M22" s="16"/>
      <c r="N22" s="16"/>
    </row>
    <row r="23" spans="1:67" s="4" customFormat="1" ht="12.75" customHeight="1" thickTop="1" thickBot="1">
      <c r="B23" s="3">
        <v>12</v>
      </c>
      <c r="C23" s="115" t="s">
        <v>178</v>
      </c>
      <c r="E23" s="55"/>
      <c r="G23" s="66">
        <f>NPV(G22,I52:BO52)/NPV(G22,I51:BO51)</f>
        <v>0.10551789994155192</v>
      </c>
      <c r="H23" s="16"/>
      <c r="I23" s="42" t="s">
        <v>116</v>
      </c>
      <c r="J23" s="16"/>
      <c r="K23" s="16"/>
      <c r="L23" s="16"/>
      <c r="M23" s="16"/>
      <c r="N23" s="16"/>
    </row>
    <row r="24" spans="1:67" s="4" customFormat="1" ht="12.75" customHeight="1" thickTop="1" thickBot="1">
      <c r="B24" s="3">
        <v>13</v>
      </c>
      <c r="C24" s="56" t="s">
        <v>39</v>
      </c>
      <c r="G24" s="69">
        <f>NPV(G22,I49:BO49)</f>
        <v>209.99999999999991</v>
      </c>
      <c r="H24" s="16"/>
      <c r="I24" s="42" t="s">
        <v>117</v>
      </c>
      <c r="J24" s="16"/>
      <c r="K24" s="16"/>
      <c r="L24" s="16"/>
      <c r="M24" s="16"/>
      <c r="N24" s="16"/>
    </row>
    <row r="25" spans="1:67" s="4" customFormat="1" ht="12.75" customHeight="1" thickTop="1" thickBot="1">
      <c r="B25" s="3">
        <v>14</v>
      </c>
      <c r="C25" s="86" t="s">
        <v>58</v>
      </c>
      <c r="G25" s="70">
        <f>G56</f>
        <v>0.3000000000000001</v>
      </c>
      <c r="H25" s="16"/>
      <c r="I25" s="42" t="s">
        <v>118</v>
      </c>
      <c r="J25" s="16"/>
      <c r="K25" s="16"/>
      <c r="L25" s="16"/>
      <c r="M25" s="16"/>
    </row>
    <row r="26" spans="1:67" s="4" customFormat="1" ht="13.5" customHeight="1" thickTop="1" thickBot="1">
      <c r="B26" s="3">
        <v>15</v>
      </c>
      <c r="C26" s="105" t="s">
        <v>73</v>
      </c>
      <c r="G26" s="71">
        <f ca="1">OFFSET(G54,0,G9*2,1,1)</f>
        <v>1.1368683772161603E-13</v>
      </c>
      <c r="H26" s="16"/>
      <c r="I26" s="42" t="str">
        <f>"Line [37], period "&amp;G9&amp;"    (should be zero)"</f>
        <v>Line [37], period 8    (should be zero)</v>
      </c>
      <c r="J26" s="16"/>
      <c r="K26" s="16"/>
      <c r="L26" s="16"/>
      <c r="M26" s="16"/>
    </row>
    <row r="27" spans="1:67" s="4" customFormat="1" ht="3" customHeight="1" thickTop="1">
      <c r="B27" s="3"/>
      <c r="E27" s="7"/>
      <c r="G27" s="40"/>
      <c r="H27" s="23"/>
      <c r="I27" s="40"/>
      <c r="J27" s="23"/>
      <c r="K27" s="40"/>
      <c r="L27" s="23"/>
      <c r="M27" s="40"/>
      <c r="N27" s="23"/>
    </row>
    <row r="28" spans="1:67" s="4" customFormat="1" ht="18" customHeight="1">
      <c r="B28" s="12" t="s">
        <v>74</v>
      </c>
      <c r="C28" s="13"/>
      <c r="D28" s="13"/>
      <c r="E28" s="14"/>
      <c r="F28" s="13"/>
      <c r="G28" s="59"/>
      <c r="H28" s="23"/>
      <c r="I28" s="40"/>
      <c r="J28" s="23"/>
      <c r="K28" s="40"/>
      <c r="L28" s="23"/>
      <c r="M28" s="40"/>
      <c r="N28" s="23"/>
    </row>
    <row r="29" spans="1:67" s="4" customFormat="1" ht="13.5" customHeight="1">
      <c r="B29" s="5" t="s">
        <v>0</v>
      </c>
      <c r="G29" s="81">
        <v>0</v>
      </c>
      <c r="H29" s="83"/>
      <c r="I29" s="81">
        <f>G29+1</f>
        <v>1</v>
      </c>
      <c r="J29" s="83"/>
      <c r="K29" s="81">
        <f>I29+1</f>
        <v>2</v>
      </c>
      <c r="L29" s="83"/>
      <c r="M29" s="81">
        <f>K29+1</f>
        <v>3</v>
      </c>
      <c r="N29" s="83"/>
      <c r="O29" s="81">
        <f>M29+1</f>
        <v>4</v>
      </c>
      <c r="P29" s="83"/>
      <c r="Q29" s="81">
        <f>O29+1</f>
        <v>5</v>
      </c>
      <c r="R29" s="84"/>
      <c r="S29" s="81">
        <f>Q29+1</f>
        <v>6</v>
      </c>
      <c r="T29" s="84"/>
      <c r="U29" s="81">
        <f>S29+1</f>
        <v>7</v>
      </c>
      <c r="V29" s="85"/>
      <c r="W29" s="81">
        <f>U29+1</f>
        <v>8</v>
      </c>
      <c r="X29" s="85"/>
      <c r="Y29" s="81">
        <f>W29+1</f>
        <v>9</v>
      </c>
      <c r="Z29" s="85"/>
      <c r="AA29" s="81">
        <f>Y29+1</f>
        <v>10</v>
      </c>
      <c r="AB29" s="85"/>
      <c r="AC29" s="81">
        <f>AA29+1</f>
        <v>11</v>
      </c>
      <c r="AD29" s="85"/>
      <c r="AE29" s="81">
        <f>AC29+1</f>
        <v>12</v>
      </c>
      <c r="AF29" s="85"/>
      <c r="AG29" s="81">
        <f>AE29+1</f>
        <v>13</v>
      </c>
      <c r="AH29" s="85"/>
      <c r="AI29" s="81">
        <f>AG29+1</f>
        <v>14</v>
      </c>
      <c r="AJ29" s="85"/>
      <c r="AK29" s="81">
        <f>AI29+1</f>
        <v>15</v>
      </c>
      <c r="AL29" s="85"/>
      <c r="AM29" s="81">
        <f>AK29+1</f>
        <v>16</v>
      </c>
      <c r="AN29" s="85"/>
      <c r="AO29" s="81">
        <f>AM29+1</f>
        <v>17</v>
      </c>
      <c r="AP29" s="85"/>
      <c r="AQ29" s="81">
        <f>AO29+1</f>
        <v>18</v>
      </c>
      <c r="AR29" s="85"/>
      <c r="AS29" s="81">
        <f>AQ29+1</f>
        <v>19</v>
      </c>
      <c r="AT29" s="85"/>
      <c r="AU29" s="81">
        <f>AS29+1</f>
        <v>20</v>
      </c>
      <c r="AV29" s="85"/>
      <c r="AW29" s="81">
        <f>AU29+1</f>
        <v>21</v>
      </c>
      <c r="AX29" s="85"/>
      <c r="AY29" s="81">
        <f>AW29+1</f>
        <v>22</v>
      </c>
      <c r="AZ29" s="85"/>
      <c r="BA29" s="81">
        <f>AY29+1</f>
        <v>23</v>
      </c>
      <c r="BB29" s="85"/>
      <c r="BC29" s="81">
        <f>BA29+1</f>
        <v>24</v>
      </c>
      <c r="BD29" s="85"/>
      <c r="BE29" s="81">
        <f>BC29+1</f>
        <v>25</v>
      </c>
      <c r="BF29" s="85"/>
      <c r="BG29" s="81">
        <f>BE29+1</f>
        <v>26</v>
      </c>
      <c r="BH29" s="85"/>
      <c r="BI29" s="81">
        <f>BG29+1</f>
        <v>27</v>
      </c>
      <c r="BJ29" s="85"/>
      <c r="BK29" s="81">
        <f>BI29+1</f>
        <v>28</v>
      </c>
      <c r="BL29" s="85"/>
      <c r="BM29" s="81">
        <f>BK29+1</f>
        <v>29</v>
      </c>
      <c r="BN29" s="85"/>
      <c r="BO29" s="81">
        <f>BM29+1</f>
        <v>30</v>
      </c>
    </row>
    <row r="30" spans="1:67" s="4" customFormat="1" ht="12" customHeight="1">
      <c r="B30" s="49">
        <v>16</v>
      </c>
      <c r="C30" s="6" t="s">
        <v>2</v>
      </c>
      <c r="E30" s="7" t="s">
        <v>79</v>
      </c>
      <c r="G30" s="18">
        <f>G4*G5</f>
        <v>700</v>
      </c>
      <c r="H30" s="18"/>
      <c r="I30" s="18">
        <f>G30</f>
        <v>700</v>
      </c>
      <c r="J30" s="18"/>
      <c r="K30" s="18">
        <f>I30</f>
        <v>700</v>
      </c>
      <c r="L30" s="18"/>
      <c r="M30" s="18">
        <f>IF(M29&lt;=$G9,K30,"")</f>
        <v>700</v>
      </c>
      <c r="N30" s="18"/>
      <c r="O30" s="18">
        <f>IF(O29&lt;=$G9,M30,"")</f>
        <v>700</v>
      </c>
      <c r="P30" s="18"/>
      <c r="Q30" s="18">
        <f>IF(Q29&lt;=$G9,O30,"")</f>
        <v>700</v>
      </c>
      <c r="R30" s="17"/>
      <c r="S30" s="18">
        <f>IF(S29&lt;=$G9,Q30,"")</f>
        <v>700</v>
      </c>
      <c r="T30" s="17"/>
      <c r="U30" s="18">
        <f>IF(U29&lt;=$G9,S30,"")</f>
        <v>700</v>
      </c>
      <c r="V30" s="18"/>
      <c r="W30" s="18">
        <f>IF(W29&lt;=$G9,U30,"")</f>
        <v>700</v>
      </c>
      <c r="X30" s="18"/>
      <c r="Y30" s="18" t="str">
        <f>IF(Y29&lt;=$G9,W30,"")</f>
        <v/>
      </c>
      <c r="Z30" s="18"/>
      <c r="AA30" s="18" t="str">
        <f>IF(AA29&lt;=$G9,Y30,"")</f>
        <v/>
      </c>
      <c r="AB30" s="18"/>
      <c r="AC30" s="18" t="str">
        <f>IF(AC29&lt;=$G9,AA30,"")</f>
        <v/>
      </c>
      <c r="AD30" s="18"/>
      <c r="AE30" s="18" t="str">
        <f>IF(AE29&lt;=$G9,AC30,"")</f>
        <v/>
      </c>
      <c r="AG30" s="18" t="str">
        <f>IF(AG29&lt;=$G9,AE30,"")</f>
        <v/>
      </c>
      <c r="AI30" s="18" t="str">
        <f>IF(AI29&lt;=$G9,AG30,"")</f>
        <v/>
      </c>
      <c r="AK30" s="18" t="str">
        <f>IF(AK29&lt;=$G9,AI30,"")</f>
        <v/>
      </c>
      <c r="AM30" s="18" t="str">
        <f>IF(AM29&lt;=$G9,AK30,"")</f>
        <v/>
      </c>
      <c r="AO30" s="18" t="str">
        <f>IF(AO29&lt;=$G9,AM30,"")</f>
        <v/>
      </c>
      <c r="AQ30" s="18" t="str">
        <f>IF(AQ29&lt;=$G9,AO30,"")</f>
        <v/>
      </c>
      <c r="AS30" s="18" t="str">
        <f>IF(AS29&lt;=$G9,AQ30,"")</f>
        <v/>
      </c>
      <c r="AU30" s="18" t="str">
        <f>IF(AU29&lt;=$G9,AS30,"")</f>
        <v/>
      </c>
      <c r="AW30" s="18" t="str">
        <f>IF(AW29&lt;=$G9,AU30,"")</f>
        <v/>
      </c>
      <c r="AY30" s="18" t="str">
        <f>IF(AY29&lt;=$G9,AW30,"")</f>
        <v/>
      </c>
      <c r="BA30" s="18" t="str">
        <f>IF(BA29&lt;=$G9,AY30,"")</f>
        <v/>
      </c>
      <c r="BC30" s="18" t="str">
        <f>IF(BC29&lt;=$G9,BA30,"")</f>
        <v/>
      </c>
      <c r="BE30" s="18" t="str">
        <f>IF(BE29&lt;=$G9,BC30,"")</f>
        <v/>
      </c>
      <c r="BG30" s="18" t="str">
        <f>IF(BG29&lt;=$G9,BE30,"")</f>
        <v/>
      </c>
      <c r="BI30" s="18" t="str">
        <f>IF(BI29&lt;=$G9,BG30,"")</f>
        <v/>
      </c>
      <c r="BK30" s="18" t="str">
        <f>IF(BK29&lt;=$G9,BI30,"")</f>
        <v/>
      </c>
      <c r="BM30" s="18" t="str">
        <f>IF(BM29&lt;=$G9,BK30,"")</f>
        <v/>
      </c>
      <c r="BO30" s="18" t="str">
        <f>IF(BO29&lt;=$G9,BM30,"")</f>
        <v/>
      </c>
    </row>
    <row r="31" spans="1:67" s="4" customFormat="1" ht="12" customHeight="1">
      <c r="B31" s="49">
        <v>17</v>
      </c>
      <c r="C31" s="4" t="s">
        <v>10</v>
      </c>
      <c r="E31" s="7" t="s">
        <v>80</v>
      </c>
      <c r="G31" s="15"/>
      <c r="H31" s="16"/>
      <c r="I31" s="15">
        <f>G31+I38</f>
        <v>-87.5</v>
      </c>
      <c r="J31" s="17"/>
      <c r="K31" s="15">
        <f>I31+K38</f>
        <v>-175</v>
      </c>
      <c r="L31" s="16"/>
      <c r="M31" s="15">
        <f>IF(M29&lt;=$G9,K31+M38,"")</f>
        <v>-262.5</v>
      </c>
      <c r="N31" s="16"/>
      <c r="O31" s="15">
        <f>IF(O29&lt;=$G9,M31+O38,"")</f>
        <v>-350</v>
      </c>
      <c r="P31" s="16"/>
      <c r="Q31" s="15">
        <f>IF(Q29&lt;=$G9,O31+Q38,"")</f>
        <v>-437.5</v>
      </c>
      <c r="R31" s="17"/>
      <c r="S31" s="15">
        <f>IF(S29&lt;=$G9,Q31+S38,"")</f>
        <v>-525</v>
      </c>
      <c r="T31" s="17"/>
      <c r="U31" s="15">
        <f>IF(U29&lt;=$G9,S31+U38,"")</f>
        <v>-612.5</v>
      </c>
      <c r="W31" s="15">
        <f>IF(W29&lt;=$G9,U31+W38,"")</f>
        <v>-700</v>
      </c>
      <c r="Y31" s="15" t="str">
        <f>IF(Y29&lt;=$G9,W31+Y38,"")</f>
        <v/>
      </c>
      <c r="AA31" s="15" t="str">
        <f>IF(AA29&lt;=$G9,Y31+AA38,"")</f>
        <v/>
      </c>
      <c r="AC31" s="15" t="str">
        <f>IF(AC29&lt;=$G9,AA31+AC38,"")</f>
        <v/>
      </c>
      <c r="AE31" s="15" t="str">
        <f>IF(AE29&lt;=$G9,AC31+AE38,"")</f>
        <v/>
      </c>
      <c r="AG31" s="15" t="str">
        <f>IF(AG29&lt;=$G9,AE31+AG38,"")</f>
        <v/>
      </c>
      <c r="AI31" s="15" t="str">
        <f>IF(AI29&lt;=$G9,AG31+AI38,"")</f>
        <v/>
      </c>
      <c r="AK31" s="15" t="str">
        <f>IF(AK29&lt;=$G9,AI31+AK38,"")</f>
        <v/>
      </c>
      <c r="AM31" s="15" t="str">
        <f>IF(AM29&lt;=$G9,AK31+AM38,"")</f>
        <v/>
      </c>
      <c r="AO31" s="15" t="str">
        <f>IF(AO29&lt;=$G9,AM31+AO38,"")</f>
        <v/>
      </c>
      <c r="AQ31" s="15" t="str">
        <f>IF(AQ29&lt;=$G9,AO31+AQ38,"")</f>
        <v/>
      </c>
      <c r="AS31" s="15" t="str">
        <f>IF(AS29&lt;=$G9,AQ31+AS38,"")</f>
        <v/>
      </c>
      <c r="AU31" s="15" t="str">
        <f>IF(AU29&lt;=$G9,AS31+AU38,"")</f>
        <v/>
      </c>
      <c r="AW31" s="15" t="str">
        <f>IF(AW29&lt;=$G9,AU31+AW38,"")</f>
        <v/>
      </c>
      <c r="AY31" s="15" t="str">
        <f>IF(AY29&lt;=$G9,AW31+AY38,"")</f>
        <v/>
      </c>
      <c r="BA31" s="15" t="str">
        <f>IF(BA29&lt;=$G9,AY31+BA38,"")</f>
        <v/>
      </c>
      <c r="BC31" s="15" t="str">
        <f>IF(BC29&lt;=$G9,BA31+BC38,"")</f>
        <v/>
      </c>
      <c r="BE31" s="15" t="str">
        <f>IF(BE29&lt;=$G9,BC31+BE38,"")</f>
        <v/>
      </c>
      <c r="BG31" s="15" t="str">
        <f>IF(BG29&lt;=$G9,BE31+BG38,"")</f>
        <v/>
      </c>
      <c r="BI31" s="15" t="str">
        <f>IF(BI29&lt;=$G9,BG31+BI38,"")</f>
        <v/>
      </c>
      <c r="BK31" s="15" t="str">
        <f>IF(BK29&lt;=$G9,BI31+BK38,"")</f>
        <v/>
      </c>
      <c r="BM31" s="15" t="str">
        <f>IF(BM29&lt;=$G9,BK31+BM38,"")</f>
        <v/>
      </c>
      <c r="BO31" s="15" t="str">
        <f>IF(BO29&lt;=$G9,BM31+BO38,"")</f>
        <v/>
      </c>
    </row>
    <row r="32" spans="1:67" s="4" customFormat="1" ht="12" customHeight="1">
      <c r="B32" s="49">
        <v>18</v>
      </c>
      <c r="C32" s="4" t="s">
        <v>5</v>
      </c>
      <c r="E32" s="7" t="s">
        <v>81</v>
      </c>
      <c r="G32" s="16">
        <f>SUM(G30:G31)</f>
        <v>700</v>
      </c>
      <c r="H32" s="16"/>
      <c r="I32" s="16">
        <f>SUM(I30:I31)</f>
        <v>612.5</v>
      </c>
      <c r="J32" s="16"/>
      <c r="K32" s="16">
        <f>SUM(K30:K31)</f>
        <v>525</v>
      </c>
      <c r="L32" s="16"/>
      <c r="M32" s="16">
        <f>IF(M29&lt;=$G9,SUM(M30:M31),"")</f>
        <v>437.5</v>
      </c>
      <c r="N32" s="16"/>
      <c r="O32" s="16">
        <f>IF(O29&lt;=$G9,SUM(O30:O31),"")</f>
        <v>350</v>
      </c>
      <c r="P32" s="16"/>
      <c r="Q32" s="16">
        <f>IF(Q29&lt;=$G9,SUM(Q30:Q31),"")</f>
        <v>262.5</v>
      </c>
      <c r="R32" s="17"/>
      <c r="S32" s="16">
        <f>IF(S29&lt;=$G9,SUM(S30:S31),"")</f>
        <v>175</v>
      </c>
      <c r="T32" s="17"/>
      <c r="U32" s="16">
        <f>IF(U29&lt;=$G9,SUM(U30:U31),"")</f>
        <v>87.5</v>
      </c>
      <c r="W32" s="16">
        <f>IF(W29&lt;=$G9,SUM(W30:W31),"")</f>
        <v>0</v>
      </c>
      <c r="Y32" s="16" t="str">
        <f>IF(Y29&lt;=$G9,SUM(Y30:Y31),"")</f>
        <v/>
      </c>
      <c r="AA32" s="16" t="str">
        <f>IF(AA29&lt;=$G9,SUM(AA30:AA31),"")</f>
        <v/>
      </c>
      <c r="AC32" s="16" t="str">
        <f>IF(AC29&lt;=$G9,SUM(AC30:AC31),"")</f>
        <v/>
      </c>
      <c r="AD32" s="16"/>
      <c r="AE32" s="16" t="str">
        <f>IF(AE29&lt;=$G9,SUM(AE30:AE31),"")</f>
        <v/>
      </c>
      <c r="AF32" s="16"/>
      <c r="AG32" s="16" t="str">
        <f>IF(AG29&lt;=$G9,SUM(AG30:AG31),"")</f>
        <v/>
      </c>
      <c r="AH32" s="16"/>
      <c r="AI32" s="16" t="str">
        <f>IF(AI29&lt;=$G9,SUM(AI30:AI31),"")</f>
        <v/>
      </c>
      <c r="AJ32" s="16"/>
      <c r="AK32" s="16" t="str">
        <f>IF(AK29&lt;=$G9,SUM(AK30:AK31),"")</f>
        <v/>
      </c>
      <c r="AM32" s="16" t="str">
        <f t="shared" ref="AM32:AU32" si="0">IF(AM29&lt;=$G9,SUM(AM30:AM31),"")</f>
        <v/>
      </c>
      <c r="AN32" s="16">
        <f t="shared" si="0"/>
        <v>0</v>
      </c>
      <c r="AO32" s="16" t="str">
        <f t="shared" si="0"/>
        <v/>
      </c>
      <c r="AP32" s="16">
        <f t="shared" si="0"/>
        <v>0</v>
      </c>
      <c r="AQ32" s="16" t="str">
        <f t="shared" si="0"/>
        <v/>
      </c>
      <c r="AR32" s="16">
        <f t="shared" si="0"/>
        <v>0</v>
      </c>
      <c r="AS32" s="16" t="str">
        <f t="shared" si="0"/>
        <v/>
      </c>
      <c r="AT32" s="16">
        <f t="shared" si="0"/>
        <v>0</v>
      </c>
      <c r="AU32" s="16" t="str">
        <f t="shared" si="0"/>
        <v/>
      </c>
      <c r="AW32" s="16" t="str">
        <f t="shared" ref="AW32:BE32" si="1">IF(AW29&lt;=$G9,SUM(AW30:AW31),"")</f>
        <v/>
      </c>
      <c r="AX32" s="16">
        <f t="shared" si="1"/>
        <v>0</v>
      </c>
      <c r="AY32" s="16" t="str">
        <f t="shared" si="1"/>
        <v/>
      </c>
      <c r="AZ32" s="16">
        <f t="shared" si="1"/>
        <v>0</v>
      </c>
      <c r="BA32" s="16" t="str">
        <f t="shared" si="1"/>
        <v/>
      </c>
      <c r="BB32" s="16">
        <f t="shared" si="1"/>
        <v>0</v>
      </c>
      <c r="BC32" s="16" t="str">
        <f t="shared" si="1"/>
        <v/>
      </c>
      <c r="BD32" s="16">
        <f t="shared" si="1"/>
        <v>0</v>
      </c>
      <c r="BE32" s="16" t="str">
        <f t="shared" si="1"/>
        <v/>
      </c>
      <c r="BG32" s="16" t="str">
        <f t="shared" ref="BG32:BO32" si="2">IF(BG29&lt;=$G9,SUM(BG30:BG31),"")</f>
        <v/>
      </c>
      <c r="BH32" s="16">
        <f t="shared" si="2"/>
        <v>0</v>
      </c>
      <c r="BI32" s="16" t="str">
        <f t="shared" si="2"/>
        <v/>
      </c>
      <c r="BJ32" s="16">
        <f t="shared" si="2"/>
        <v>0</v>
      </c>
      <c r="BK32" s="16" t="str">
        <f t="shared" si="2"/>
        <v/>
      </c>
      <c r="BL32" s="16">
        <f t="shared" si="2"/>
        <v>0</v>
      </c>
      <c r="BM32" s="16" t="str">
        <f t="shared" si="2"/>
        <v/>
      </c>
      <c r="BN32" s="16">
        <f t="shared" si="2"/>
        <v>0</v>
      </c>
      <c r="BO32" s="16" t="str">
        <f t="shared" si="2"/>
        <v/>
      </c>
    </row>
    <row r="33" spans="2:67" s="4" customFormat="1" ht="12" customHeight="1">
      <c r="B33" s="49">
        <v>19</v>
      </c>
      <c r="C33" s="4" t="s">
        <v>23</v>
      </c>
      <c r="E33" s="7" t="s">
        <v>82</v>
      </c>
      <c r="G33" s="15">
        <f>G35-G32</f>
        <v>0</v>
      </c>
      <c r="H33" s="16"/>
      <c r="I33" s="15">
        <f>I35-I32</f>
        <v>18.796860679318002</v>
      </c>
      <c r="J33" s="16"/>
      <c r="K33" s="15">
        <f>IF(K29=$G9,ABS(K35-K32),K35-K32)</f>
        <v>32.917092579072005</v>
      </c>
      <c r="L33" s="16"/>
      <c r="M33" s="15">
        <f>IF(M29&lt;=$G9,IF(M29=$G9,ABS(M35-M32),M35-M32),"")</f>
        <v>42.042357163962265</v>
      </c>
      <c r="N33" s="16"/>
      <c r="O33" s="15">
        <f>IF(O29&lt;=$G9,IF(O29=$G9,ABS(O35-O32),O35-O32),"")</f>
        <v>45.832646566391361</v>
      </c>
      <c r="P33" s="16"/>
      <c r="Q33" s="15">
        <f>IF(Q29&lt;=$G9,IF(Q29=$G9,ABS(Q35-Q32),Q35-Q32),"")</f>
        <v>43.924808553095204</v>
      </c>
      <c r="R33" s="17"/>
      <c r="S33" s="15">
        <f>IF(S29&lt;=$G9,IF(S29=$G9,ABS(S35-S32),S35-S32),"")</f>
        <v>35.930971086121957</v>
      </c>
      <c r="T33" s="17"/>
      <c r="U33" s="15">
        <f>IF(U29&lt;=$G9,IF(U29=$G9,ABS(U35-U32),U35-U32),"")</f>
        <v>21.436859643537048</v>
      </c>
      <c r="W33" s="15">
        <f>IF(W29&lt;=$G9,IF(W29=$G9,ABS(W35-W32),W35-W32),"")</f>
        <v>2.3447910280083306E-13</v>
      </c>
      <c r="Y33" s="15" t="str">
        <f>IF(Y29&lt;=$G9,IF(Y29=$G9,ABS(Y35-Y32),Y35-Y32),"")</f>
        <v/>
      </c>
      <c r="AA33" s="15" t="str">
        <f>IF(AA29&lt;=$G9,IF(AA29=$G9,ABS(AA35-AA32),AA35-AA32),"")</f>
        <v/>
      </c>
      <c r="AC33" s="15" t="str">
        <f>IF(AC29&lt;=$G9,IF(AC29=$G9,ABS(AC35-AC32),AC35-AC32),"")</f>
        <v/>
      </c>
      <c r="AE33" s="15" t="str">
        <f>IF(AE29&lt;=$G9,IF(AE29=$G9,ABS(AE35-AE32),AE35-AE32),"")</f>
        <v/>
      </c>
      <c r="AG33" s="15" t="str">
        <f>IF(AG29&lt;=$G9,IF(AG29=$G9,ABS(AG35-AG32),AG35-AG32),"")</f>
        <v/>
      </c>
      <c r="AI33" s="15" t="str">
        <f>IF(AI29&lt;=$G9,IF(AI29=$G9,ABS(AI35-AI32),AI35-AI32),"")</f>
        <v/>
      </c>
      <c r="AK33" s="15" t="str">
        <f>IF(AK29&lt;=$G9,IF(AK29=$G9,ABS(AK35-AK32),AK35-AK32),"")</f>
        <v/>
      </c>
      <c r="AM33" s="15" t="str">
        <f>IF(AM29&lt;=$G9,IF(AM29=$G9,ABS(AM35-AM32),AM35-AM32),"")</f>
        <v/>
      </c>
      <c r="AO33" s="15" t="str">
        <f>IF(AO29&lt;=$G9,IF(AO29=$G9,ABS(AO35-AO32),AO35-AO32),"")</f>
        <v/>
      </c>
      <c r="AQ33" s="15" t="str">
        <f>IF(AQ29&lt;=$G9,IF(AQ29=$G9,ABS(AQ35-AQ32),AQ35-AQ32),"")</f>
        <v/>
      </c>
      <c r="AS33" s="15" t="str">
        <f>IF(AS29&lt;=$G9,IF(AS29=$G9,ABS(AS35-AS32),AS35-AS32),"")</f>
        <v/>
      </c>
      <c r="AU33" s="15" t="str">
        <f>IF(AU29&lt;=$G9,IF(AU29=$G9,ABS(AU35-AU32),AU35-AU32),"")</f>
        <v/>
      </c>
      <c r="AW33" s="15" t="str">
        <f>IF(AW29&lt;=$G9,IF(AW29=$G9,ABS(AW35-AW32),AW35-AW32),"")</f>
        <v/>
      </c>
      <c r="AY33" s="15" t="str">
        <f>IF(AY29&lt;=$G9,IF(AY29=$G9,ABS(AY35-AY32),AY35-AY32),"")</f>
        <v/>
      </c>
      <c r="BA33" s="15" t="str">
        <f>IF(BA29&lt;=$G9,IF(BA29=$G9,ABS(BA35-BA32),BA35-BA32),"")</f>
        <v/>
      </c>
      <c r="BC33" s="15" t="str">
        <f>IF(BC29&lt;=$G9,IF(BC29=$G9,ABS(BC35-BC32),BC35-BC32),"")</f>
        <v/>
      </c>
      <c r="BE33" s="15" t="str">
        <f>IF(BE29&lt;=$G9,IF(BE29=$G9,ABS(BE35-BE32),BE35-BE32),"")</f>
        <v/>
      </c>
      <c r="BG33" s="15" t="str">
        <f>IF(BG29&lt;=$G9,IF(BG29=$G9,ABS(BG35-BG32),BG35-BG32),"")</f>
        <v/>
      </c>
      <c r="BI33" s="15" t="str">
        <f>IF(BI29&lt;=$G9,IF(BI29=$G9,ABS(BI35-BI32),BI35-BI32),"")</f>
        <v/>
      </c>
      <c r="BK33" s="15" t="str">
        <f>IF(BK29&lt;=$G9,IF(BK29=$G9,ABS(BK35-BK32),BK35-BK32),"")</f>
        <v/>
      </c>
      <c r="BM33" s="15" t="str">
        <f>IF(BM29&lt;=$G9,IF(BM29=$G9,ABS(BM35-BM32),BM35-BM32),"")</f>
        <v/>
      </c>
      <c r="BO33" s="15" t="str">
        <f>IF(BO29&lt;=$G9,IF(BO29=$G9,ABS(BO35-BO32),BO35-BO32),"")</f>
        <v/>
      </c>
    </row>
    <row r="34" spans="2:67" s="4" customFormat="1" ht="12" customHeight="1" thickBot="1">
      <c r="B34" s="49">
        <v>20</v>
      </c>
      <c r="C34" s="4" t="s">
        <v>6</v>
      </c>
      <c r="E34" s="7" t="s">
        <v>83</v>
      </c>
      <c r="G34" s="19">
        <f>SUM(G32:G33)</f>
        <v>700</v>
      </c>
      <c r="H34" s="16"/>
      <c r="I34" s="19">
        <f>SUM(I32:I33)</f>
        <v>631.296860679318</v>
      </c>
      <c r="J34" s="16"/>
      <c r="K34" s="19">
        <f>SUM(K32:K33)</f>
        <v>557.917092579072</v>
      </c>
      <c r="L34" s="16"/>
      <c r="M34" s="19">
        <f>IF(M29&lt;=$G9,SUM(M32:M33),"")</f>
        <v>479.54235716396227</v>
      </c>
      <c r="N34" s="16"/>
      <c r="O34" s="19">
        <f>IF(O29&lt;=$G9,SUM(O32:O33),"")</f>
        <v>395.83264656639136</v>
      </c>
      <c r="P34" s="16"/>
      <c r="Q34" s="19">
        <f>IF(Q29&lt;=$G9,SUM(Q32:Q33),"")</f>
        <v>306.4248085530952</v>
      </c>
      <c r="R34" s="17"/>
      <c r="S34" s="19">
        <f>IF(S29&lt;=$G9,SUM(S32:S33),"")</f>
        <v>210.93097108612196</v>
      </c>
      <c r="T34" s="17"/>
      <c r="U34" s="19">
        <f>IF(U29&lt;=$G9,SUM(U32:U33),"")</f>
        <v>108.93685964353705</v>
      </c>
      <c r="W34" s="19">
        <f>IF(W29&lt;=$G9,SUM(W32:W33),"")</f>
        <v>2.3447910280083306E-13</v>
      </c>
      <c r="Y34" s="19" t="str">
        <f>IF(Y29&lt;=$G9,SUM(Y32:Y33),"")</f>
        <v/>
      </c>
      <c r="AA34" s="19" t="str">
        <f>IF(AA29&lt;=$G9,SUM(AA32:AA33),"")</f>
        <v/>
      </c>
      <c r="AC34" s="19" t="str">
        <f>IF(AC29&lt;=$G9,SUM(AC32:AC33),"")</f>
        <v/>
      </c>
      <c r="AE34" s="19" t="str">
        <f>IF(AE29&lt;=$G9,SUM(AE32:AE33),"")</f>
        <v/>
      </c>
      <c r="AG34" s="19" t="str">
        <f>IF(AG29&lt;=$G9,SUM(AG32:AG33),"")</f>
        <v/>
      </c>
      <c r="AI34" s="19" t="str">
        <f>IF(AI29&lt;=$G9,SUM(AI32:AI33),"")</f>
        <v/>
      </c>
      <c r="AK34" s="19" t="str">
        <f>IF(AK29&lt;=$G9,SUM(AK32:AK33),"")</f>
        <v/>
      </c>
      <c r="AM34" s="19" t="str">
        <f>IF(AM29&lt;=$G9,SUM(AM32:AM33),"")</f>
        <v/>
      </c>
      <c r="AO34" s="19" t="str">
        <f>IF(AO29&lt;=$G9,SUM(AO32:AO33),"")</f>
        <v/>
      </c>
      <c r="AQ34" s="19" t="str">
        <f>IF(AQ29&lt;=$G9,SUM(AQ32:AQ33),"")</f>
        <v/>
      </c>
      <c r="AS34" s="19" t="str">
        <f>IF(AS29&lt;=$G9,SUM(AS32:AS33),"")</f>
        <v/>
      </c>
      <c r="AU34" s="19" t="str">
        <f>IF(AU29&lt;=$G9,SUM(AU32:AU33),"")</f>
        <v/>
      </c>
      <c r="AW34" s="19" t="str">
        <f>IF(AW29&lt;=$G9,SUM(AW32:AW33),"")</f>
        <v/>
      </c>
      <c r="AY34" s="19" t="str">
        <f>IF(AY29&lt;=$G9,SUM(AY32:AY33),"")</f>
        <v/>
      </c>
      <c r="BA34" s="19" t="str">
        <f>IF(BA29&lt;=$G9,SUM(BA32:BA33),"")</f>
        <v/>
      </c>
      <c r="BC34" s="19" t="str">
        <f>IF(BC29&lt;=$G9,SUM(BC32:BC33),"")</f>
        <v/>
      </c>
      <c r="BE34" s="19" t="str">
        <f>IF(BE29&lt;=$G9,SUM(BE32:BE33),"")</f>
        <v/>
      </c>
      <c r="BG34" s="19" t="str">
        <f>IF(BG29&lt;=$G9,SUM(BG32:BG33),"")</f>
        <v/>
      </c>
      <c r="BI34" s="19" t="str">
        <f>IF(BI29&lt;=$G9,SUM(BI32:BI33),"")</f>
        <v/>
      </c>
      <c r="BK34" s="19" t="str">
        <f>IF(BK29&lt;=$G9,SUM(BK32:BK33),"")</f>
        <v/>
      </c>
      <c r="BM34" s="19" t="str">
        <f>IF(BM29&lt;=$G9,SUM(BM32:BM33),"")</f>
        <v/>
      </c>
      <c r="BO34" s="19" t="str">
        <f>IF(BO29&lt;=$G9,SUM(BO32:BO33),"")</f>
        <v/>
      </c>
    </row>
    <row r="35" spans="2:67" s="4" customFormat="1" ht="12.75" customHeight="1" thickTop="1" thickBot="1">
      <c r="B35" s="49">
        <v>21</v>
      </c>
      <c r="C35" s="4" t="s">
        <v>33</v>
      </c>
      <c r="E35" s="7" t="s">
        <v>84</v>
      </c>
      <c r="F35" s="7"/>
      <c r="G35" s="19">
        <f>G30</f>
        <v>700</v>
      </c>
      <c r="H35" s="17"/>
      <c r="I35" s="19">
        <f>G35-PMT($G13,$G9,-G30)+G35*$G13</f>
        <v>631.296860679318</v>
      </c>
      <c r="J35" s="20"/>
      <c r="K35" s="19">
        <f>IF(K29=$G9,ABS(I35-PMT($G13,$G9,-I30)+I35*$G13),I35-PMT($G13,$G9,-I30)+I35*$G13)</f>
        <v>557.917092579072</v>
      </c>
      <c r="L35" s="18"/>
      <c r="M35" s="19">
        <f>IF(M29&lt;=$G9,IF(M29=$G9,ABS(K35-PMT($G13,$G9,-K30)+K35*$G13),K35-PMT($G13,$G9,-K30)+K35*$G13),"")</f>
        <v>479.54235716396227</v>
      </c>
      <c r="N35" s="18"/>
      <c r="O35" s="19">
        <f>IF(O29&lt;=$G9,IF(O29=$G9,ABS(M35-PMT($G13,$G9,-M30)+M35*$G13),M35-PMT($G13,$G9,-M30)+M35*$G13),"")</f>
        <v>395.83264656639136</v>
      </c>
      <c r="P35" s="18"/>
      <c r="Q35" s="19">
        <f>IF(Q29&lt;=$G9,IF(Q29=$G9,ABS(O35-PMT($G13,$G9,-O30)+O35*$G13),O35-PMT($G13,$G9,-O30)+O35*$G13),"")</f>
        <v>306.4248085530952</v>
      </c>
      <c r="R35" s="17"/>
      <c r="S35" s="19">
        <f>IF(S29&lt;=$G9,IF(S29=$G9,ABS(Q35-PMT($G13,$G9,-Q30)+Q35*$G13),Q35-PMT($G13,$G9,-Q30)+Q35*$G13),"")</f>
        <v>210.93097108612196</v>
      </c>
      <c r="T35" s="17"/>
      <c r="U35" s="19">
        <f>IF(U29&lt;=$G9,IF(U29=$G9,ABS(S35-PMT($G13,$G9,-S30)+S35*$G13),S35-PMT($G13,$G9,-S30)+S35*$G13),"")</f>
        <v>108.93685964353705</v>
      </c>
      <c r="W35" s="19">
        <f>IF(W29&lt;=$G9,IF(W29=$G9,ABS(U35-PMT($G13,$G9,-U30)+U35*$G13),U35-PMT($G13,$G9,-U30)+U35*$G13),"")</f>
        <v>2.3447910280083306E-13</v>
      </c>
      <c r="Y35" s="19" t="str">
        <f>IF(Y29&lt;=$G9,IF(Y29=$G9,ABS(W35-PMT($G13,$G9,-W30)+W35*$G13),W35-PMT($G13,$G9,-W30)+W35*$G13),"")</f>
        <v/>
      </c>
      <c r="AA35" s="19" t="str">
        <f>IF(AA29&lt;=$G9,IF(AA29=$G9,ABS(Y35-PMT($G13,$G9,-Y30)+Y35*$G13),Y35-PMT($G13,$G9,-Y30)+Y35*$G13),"")</f>
        <v/>
      </c>
      <c r="AC35" s="19" t="str">
        <f>IF(AC29&lt;=$G9,IF(AC29=$G9,ABS(AA35-PMT($G13,$G9,-AA30)+AA35*$G13),AA35-PMT($G13,$G9,-AA30)+AA35*$G13),"")</f>
        <v/>
      </c>
      <c r="AE35" s="19" t="str">
        <f>IF(AE29&lt;=$G9,IF(AE29=$G9,ABS(AC35-PMT($G13,$G9,-AC30)+AC35*$G13),AC35-PMT($G13,$G9,-AC30)+AC35*$G13),"")</f>
        <v/>
      </c>
      <c r="AG35" s="19" t="str">
        <f>IF(AG29&lt;=$G9,IF(AG29=$G9,ABS(AE35-PMT($G13,$G9,-AE30)+AE35*$G13),AE35-PMT($G13,$G9,-AE30)+AE35*$G13),"")</f>
        <v/>
      </c>
      <c r="AI35" s="19" t="str">
        <f>IF(AI29&lt;=$G9,IF(AI29=$G9,ABS(AG35-PMT($G13,$G9,-AG30)+AG35*$G13),AG35-PMT($G13,$G9,-AG30)+AG35*$G13),"")</f>
        <v/>
      </c>
      <c r="AK35" s="19" t="str">
        <f>IF(AK29&lt;=$G9,IF(AK29=$G9,ABS(AI35-PMT($G13,$G9,-AI30)+AI35*$G13),AI35-PMT($G13,$G9,-AI30)+AI35*$G13),"")</f>
        <v/>
      </c>
      <c r="AM35" s="19" t="str">
        <f>IF(AM29&lt;=$G9,IF(AM29=$G9,ABS(AK35-PMT($G13,$G9,-AK30)+AK35*$G13),AK35-PMT($G13,$G9,-AK30)+AK35*$G13),"")</f>
        <v/>
      </c>
      <c r="AO35" s="19" t="str">
        <f>IF(AO29&lt;=$G9,IF(AO29=$G9,ABS(AM35-PMT($G13,$G9,-AM30)+AM35*$G13),AM35-PMT($G13,$G9,-AM30)+AM35*$G13),"")</f>
        <v/>
      </c>
      <c r="AQ35" s="19" t="str">
        <f>IF(AQ29&lt;=$G9,IF(AQ29=$G9,ABS(AO35-PMT($G13,$G9,-AO30)+AO35*$G13),AO35-PMT($G13,$G9,-AO30)+AO35*$G13),"")</f>
        <v/>
      </c>
      <c r="AS35" s="19" t="str">
        <f>IF(AS29&lt;=$G9,IF(AS29=$G9,ABS(AQ35-PMT($G13,$G9,-AQ30)+AQ35*$G13),AQ35-PMT($G13,$G9,-AQ30)+AQ35*$G13),"")</f>
        <v/>
      </c>
      <c r="AU35" s="19" t="str">
        <f>IF(AU29&lt;=$G9,IF(AU29=$G9,ABS(AS35-PMT($G13,$G9,-AS30)+AS35*$G13),AS35-PMT($G13,$G9,-AS30)+AS35*$G13),"")</f>
        <v/>
      </c>
      <c r="AW35" s="19" t="str">
        <f>IF(AW29&lt;=$G9,IF(AW29=$G9,ABS(AU35-PMT($G13,$G9,-AU30)+AU35*$G13),AU35-PMT($G13,$G9,-AU30)+AU35*$G13),"")</f>
        <v/>
      </c>
      <c r="AY35" s="19" t="str">
        <f>IF(AY29&lt;=$G9,IF(AY29=$G9,ABS(AW35-PMT($G13,$G9,-AW30)+AW35*$G13),AW35-PMT($G13,$G9,-AW30)+AW35*$G13),"")</f>
        <v/>
      </c>
      <c r="BA35" s="19" t="str">
        <f>IF(BA29&lt;=$G9,IF(BA29=$G9,ABS(AY35-PMT($G13,$G9,-AY30)+AY35*$G13),AY35-PMT($G13,$G9,-AY30)+AY35*$G13),"")</f>
        <v/>
      </c>
      <c r="BC35" s="19" t="str">
        <f>IF(BC29&lt;=$G9,IF(BC29=$G9,ABS(BA35-PMT($G13,$G9,-BA30)+BA35*$G13),BA35-PMT($G13,$G9,-BA30)+BA35*$G13),"")</f>
        <v/>
      </c>
      <c r="BE35" s="19" t="str">
        <f>IF(BE29&lt;=$G9,IF(BE29=$G9,ABS(BC35-PMT($G13,$G9,-BC30)+BC35*$G13),BC35-PMT($G13,$G9,-BC30)+BC35*$G13),"")</f>
        <v/>
      </c>
      <c r="BG35" s="19" t="str">
        <f>IF(BG29&lt;=$G9,IF(BG29=$G9,ABS(BE35-PMT($G13,$G9,-BE30)+BE35*$G13),BE35-PMT($G13,$G9,-BE30)+BE35*$G13),"")</f>
        <v/>
      </c>
      <c r="BI35" s="19" t="str">
        <f>IF(BI29&lt;=$G9,IF(BI29=$G9,ABS(BG35-PMT($G13,$G9,-BG30)+BG35*$G13),BG35-PMT($G13,$G9,-BG30)+BG35*$G13),"")</f>
        <v/>
      </c>
      <c r="BK35" s="19" t="str">
        <f>IF(BK29&lt;=$G9,IF(BK29=$G9,ABS(BI35-PMT($G13,$G9,-BI30)+BI35*$G13),BI35-PMT($G13,$G9,-BI30)+BI35*$G13),"")</f>
        <v/>
      </c>
      <c r="BM35" s="19" t="str">
        <f>IF(BM29&lt;=$G9,IF(BM29=$G9,ABS(BK35-PMT($G13,$G9,-BK30)+BK35*$G13),BK35-PMT($G13,$G9,-BK30)+BK35*$G13),"")</f>
        <v/>
      </c>
      <c r="BO35" s="19" t="str">
        <f>IF(BO29&lt;=$G9,IF(BO29=$G9,ABS(BM35-PMT($G13,$G9,-BM30)+BM35*$G13),BM35-PMT($G13,$G9,-BM30)+BM35*$G13),"")</f>
        <v/>
      </c>
    </row>
    <row r="36" spans="2:67" s="4" customFormat="1" ht="12.75" customHeight="1" thickTop="1">
      <c r="B36" s="5" t="s">
        <v>7</v>
      </c>
      <c r="D36" s="8"/>
      <c r="E36" s="7"/>
      <c r="G36" s="16"/>
      <c r="H36" s="16"/>
      <c r="I36" s="16"/>
      <c r="J36" s="16"/>
      <c r="K36" s="16"/>
      <c r="L36" s="16"/>
      <c r="M36" s="16"/>
      <c r="N36" s="16"/>
      <c r="O36" s="16"/>
      <c r="P36" s="16"/>
      <c r="Q36" s="16"/>
      <c r="R36" s="17"/>
      <c r="S36" s="16"/>
      <c r="T36" s="17"/>
      <c r="U36" s="16"/>
    </row>
    <row r="37" spans="2:67" s="4" customFormat="1" ht="14.25" customHeight="1">
      <c r="B37" s="3">
        <v>22</v>
      </c>
      <c r="C37" s="106" t="s">
        <v>75</v>
      </c>
      <c r="E37" s="7" t="s">
        <v>85</v>
      </c>
      <c r="G37" s="21"/>
      <c r="H37" s="16"/>
      <c r="I37" s="18">
        <f>G5</f>
        <v>100</v>
      </c>
      <c r="J37" s="22"/>
      <c r="K37" s="18">
        <f>I37*(1+$G10)</f>
        <v>105</v>
      </c>
      <c r="L37" s="16"/>
      <c r="M37" s="18">
        <f>IF(M29&lt;=$G9,K37*(1+$G10),"")</f>
        <v>110.25</v>
      </c>
      <c r="N37" s="16"/>
      <c r="O37" s="18">
        <f>IF(O29&lt;=$G9,M37*(1+$G10),"")</f>
        <v>115.7625</v>
      </c>
      <c r="P37" s="16"/>
      <c r="Q37" s="18">
        <f>IF(Q29&lt;=$G9,O37*(1+$G10),"")</f>
        <v>121.55062500000001</v>
      </c>
      <c r="R37" s="17"/>
      <c r="S37" s="18">
        <f>IF(S29&lt;=$G9,Q37*(1+$G10),"")</f>
        <v>127.62815625000002</v>
      </c>
      <c r="T37" s="17"/>
      <c r="U37" s="18">
        <f>IF(U29&lt;=$G9,S37*(1+$G10),"")</f>
        <v>134.00956406250003</v>
      </c>
      <c r="W37" s="18">
        <f>IF(W29&lt;=$G9,U37*(1+$G10),"")</f>
        <v>140.71004226562505</v>
      </c>
      <c r="Y37" s="18" t="str">
        <f>IF(Y29&lt;=$G9,W37*(1+$G10),"")</f>
        <v/>
      </c>
      <c r="AA37" s="18" t="str">
        <f>IF(AA29&lt;=$G9,Y37*(1+$G10),"")</f>
        <v/>
      </c>
      <c r="AC37" s="18" t="str">
        <f>IF(AC29&lt;=$G9,AA37*(1+$G10),"")</f>
        <v/>
      </c>
      <c r="AE37" s="18" t="str">
        <f>IF(AE29&lt;=$G9,AC37*(1+$G10),"")</f>
        <v/>
      </c>
      <c r="AG37" s="18" t="str">
        <f>IF(AG29&lt;=$G9,AE37*(1+$G10),"")</f>
        <v/>
      </c>
      <c r="AI37" s="18" t="str">
        <f>IF(AI29&lt;=$G9,AG37*(1+$G10),"")</f>
        <v/>
      </c>
      <c r="AK37" s="18" t="str">
        <f>IF(AK29&lt;=$G9,AI37*(1+$G10),"")</f>
        <v/>
      </c>
      <c r="AM37" s="18" t="str">
        <f>IF(AM29&lt;=$G9,AK37*(1+$G10),"")</f>
        <v/>
      </c>
      <c r="AO37" s="18" t="str">
        <f>IF(AO29&lt;=$G9,AM37*(1+$G10),"")</f>
        <v/>
      </c>
      <c r="AQ37" s="18" t="str">
        <f>IF(AQ29&lt;=$G9,AO37*(1+$G10),"")</f>
        <v/>
      </c>
      <c r="AS37" s="18" t="str">
        <f>IF(AS29&lt;=$G9,AQ37*(1+$G10),"")</f>
        <v/>
      </c>
      <c r="AU37" s="18" t="str">
        <f>IF(AU29&lt;=$G9,AS37*(1+$G10),"")</f>
        <v/>
      </c>
      <c r="AW37" s="18" t="str">
        <f>IF(AW29&lt;=$G9,AU37*(1+$G10),"")</f>
        <v/>
      </c>
      <c r="AY37" s="18" t="str">
        <f>IF(AY29&lt;=$G9,AW37*(1+$G10),"")</f>
        <v/>
      </c>
      <c r="BA37" s="18" t="str">
        <f>IF(BA29&lt;=$G9,AY37*(1+$G10),"")</f>
        <v/>
      </c>
      <c r="BC37" s="18" t="str">
        <f>IF(BC29&lt;=$G9,BA37*(1+$G10),"")</f>
        <v/>
      </c>
      <c r="BE37" s="18" t="str">
        <f>IF(BE29&lt;=$G9,BC37*(1+$G10),"")</f>
        <v/>
      </c>
      <c r="BG37" s="18" t="str">
        <f>IF(BG29&lt;=$G9,BE37*(1+$G10),"")</f>
        <v/>
      </c>
      <c r="BI37" s="18" t="str">
        <f>IF(BI29&lt;=$G9,BG37*(1+$G10),"")</f>
        <v/>
      </c>
      <c r="BK37" s="18" t="str">
        <f>IF(BK29&lt;=$G9,BI37*(1+$G10),"")</f>
        <v/>
      </c>
      <c r="BM37" s="18" t="str">
        <f>IF(BM29&lt;=$G9,BK37*(1+$G10),"")</f>
        <v/>
      </c>
      <c r="BO37" s="18" t="str">
        <f>IF(BO29&lt;=$G9,BM37*(1+$G10),"")</f>
        <v/>
      </c>
    </row>
    <row r="38" spans="2:67" s="4" customFormat="1" ht="12" customHeight="1">
      <c r="B38" s="3">
        <v>23</v>
      </c>
      <c r="C38" s="4" t="s">
        <v>1</v>
      </c>
      <c r="E38" s="7" t="s">
        <v>86</v>
      </c>
      <c r="G38" s="16"/>
      <c r="H38" s="16"/>
      <c r="I38" s="16">
        <f>-G30 /G9</f>
        <v>-87.5</v>
      </c>
      <c r="J38" s="16"/>
      <c r="K38" s="16">
        <f>I38</f>
        <v>-87.5</v>
      </c>
      <c r="L38" s="16"/>
      <c r="M38" s="16">
        <f>IF(M29&lt;=$G9,K38,"")</f>
        <v>-87.5</v>
      </c>
      <c r="N38" s="16"/>
      <c r="O38" s="16">
        <f>IF(O29&lt;=$G9,M38,"")</f>
        <v>-87.5</v>
      </c>
      <c r="P38" s="16"/>
      <c r="Q38" s="16">
        <f>IF(Q29&lt;=$G9,O38,"")</f>
        <v>-87.5</v>
      </c>
      <c r="R38" s="17"/>
      <c r="S38" s="16">
        <f>IF(S29&lt;=$G9,Q38,"")</f>
        <v>-87.5</v>
      </c>
      <c r="T38" s="17"/>
      <c r="U38" s="16">
        <f>IF(U29&lt;=$G9,S38,"")</f>
        <v>-87.5</v>
      </c>
      <c r="W38" s="16">
        <f>IF(W29&lt;=$G9,U38,"")</f>
        <v>-87.5</v>
      </c>
      <c r="Y38" s="16" t="str">
        <f>IF(Y29&lt;=$G9,W38,"")</f>
        <v/>
      </c>
      <c r="AA38" s="16" t="str">
        <f>IF(AA29&lt;=$G9,Y38,"")</f>
        <v/>
      </c>
      <c r="AC38" s="16" t="str">
        <f>IF(AC29&lt;=$G9,AA38,"")</f>
        <v/>
      </c>
      <c r="AE38" s="16" t="str">
        <f>IF(AE29&lt;=$G9,AC38,"")</f>
        <v/>
      </c>
      <c r="AG38" s="16" t="str">
        <f>IF(AG29&lt;=$G9,AE38,"")</f>
        <v/>
      </c>
      <c r="AI38" s="16" t="str">
        <f>IF(AI29&lt;=$G9,AG38,"")</f>
        <v/>
      </c>
      <c r="AK38" s="16" t="str">
        <f>IF(AK29&lt;=$G9,AI38,"")</f>
        <v/>
      </c>
      <c r="AM38" s="16" t="str">
        <f>IF(AM29&lt;=$G9,AK38,"")</f>
        <v/>
      </c>
      <c r="AO38" s="16" t="str">
        <f>IF(AO29&lt;=$G9,AM38,"")</f>
        <v/>
      </c>
      <c r="AQ38" s="16" t="str">
        <f>IF(AQ29&lt;=$G9,AO38,"")</f>
        <v/>
      </c>
      <c r="AS38" s="16" t="str">
        <f>IF(AS29&lt;=$G9,AQ38,"")</f>
        <v/>
      </c>
      <c r="AU38" s="16" t="str">
        <f>IF(AU29&lt;=$G9,AS38,"")</f>
        <v/>
      </c>
      <c r="AW38" s="16" t="str">
        <f>IF(AW29&lt;=$G9,AU38,"")</f>
        <v/>
      </c>
      <c r="AY38" s="16" t="str">
        <f>IF(AY29&lt;=$G9,AW38,"")</f>
        <v/>
      </c>
      <c r="BA38" s="16" t="str">
        <f>IF(BA29&lt;=$G9,AY38,"")</f>
        <v/>
      </c>
      <c r="BC38" s="16" t="str">
        <f>IF(BC29&lt;=$G9,BA38,"")</f>
        <v/>
      </c>
      <c r="BE38" s="16" t="str">
        <f>IF(BE29&lt;=$G9,BC38,"")</f>
        <v/>
      </c>
      <c r="BG38" s="16" t="str">
        <f>IF(BG29&lt;=$G9,BE38,"")</f>
        <v/>
      </c>
      <c r="BI38" s="16" t="str">
        <f>IF(BI29&lt;=$G9,BG38,"")</f>
        <v/>
      </c>
      <c r="BK38" s="16" t="str">
        <f>IF(BK29&lt;=$G9,BI38,"")</f>
        <v/>
      </c>
      <c r="BM38" s="16" t="str">
        <f>IF(BM29&lt;=$G9,BK38,"")</f>
        <v/>
      </c>
      <c r="BO38" s="16" t="str">
        <f>IF(BO29&lt;=$G9,BM38,"")</f>
        <v/>
      </c>
    </row>
    <row r="39" spans="2:67" s="4" customFormat="1" ht="12" customHeight="1">
      <c r="B39" s="3">
        <v>24</v>
      </c>
      <c r="C39" s="4" t="s">
        <v>3</v>
      </c>
      <c r="E39" s="9" t="s">
        <v>87</v>
      </c>
      <c r="G39" s="16"/>
      <c r="H39" s="16"/>
      <c r="I39" s="16">
        <f>-G35*$G6*$G7</f>
        <v>-19.599999999999998</v>
      </c>
      <c r="J39" s="16"/>
      <c r="K39" s="16">
        <f>-I35*$G6*$G7</f>
        <v>-17.676312099020905</v>
      </c>
      <c r="L39" s="16"/>
      <c r="M39" s="16">
        <f>IF(M29&lt;=$G9,-K35*$G6*$G7,"")</f>
        <v>-15.621678592214016</v>
      </c>
      <c r="N39" s="16"/>
      <c r="O39" s="16">
        <f>IF(O29&lt;=$G9,-M35*$G6*$G7,"")</f>
        <v>-13.427186000590943</v>
      </c>
      <c r="P39" s="16"/>
      <c r="Q39" s="16">
        <f>IF(Q29&lt;=$G9,-O35*$G6*$G7,"")</f>
        <v>-11.083314103858957</v>
      </c>
      <c r="R39" s="17"/>
      <c r="S39" s="16">
        <f>IF(S29&lt;=$G9,-Q35*$G6*$G7,"")</f>
        <v>-8.5798946394866658</v>
      </c>
      <c r="T39" s="17"/>
      <c r="U39" s="16">
        <f>IF(U29&lt;=$G9,-S35*$G6*$G7,"")</f>
        <v>-5.9060671904114148</v>
      </c>
      <c r="W39" s="16">
        <f>IF(W29&lt;=$G9,-U35*$G6*$G7,"")</f>
        <v>-3.0502320700190371</v>
      </c>
      <c r="Y39" s="16" t="str">
        <f>IF(Y29&lt;=$G9,-W35*$G6*$G7,"")</f>
        <v/>
      </c>
      <c r="AA39" s="16" t="str">
        <f>IF(AA29&lt;=$G9,-Y35*$G6*$G7,"")</f>
        <v/>
      </c>
      <c r="AC39" s="16" t="str">
        <f>IF(AC29&lt;=$G9,-AA35*$G6*$G7,"")</f>
        <v/>
      </c>
      <c r="AE39" s="16" t="str">
        <f>IF(AE29&lt;=$G9,-AC35*$G6*$G7,"")</f>
        <v/>
      </c>
      <c r="AG39" s="16" t="str">
        <f>IF(AG29&lt;=$G9,-AE35*$G6*$G7,"")</f>
        <v/>
      </c>
      <c r="AI39" s="16" t="str">
        <f>IF(AI29&lt;=$G9,-AG35*$G6*$G7,"")</f>
        <v/>
      </c>
      <c r="AK39" s="16" t="str">
        <f>IF(AK29&lt;=$G9,-AI35*$G6*$G7,"")</f>
        <v/>
      </c>
      <c r="AM39" s="16" t="str">
        <f>IF(AM29&lt;=$G9,-AK35*$G6*$G7,"")</f>
        <v/>
      </c>
      <c r="AO39" s="16" t="str">
        <f>IF(AO29&lt;=$G9,-AM35*$G6*$G7,"")</f>
        <v/>
      </c>
      <c r="AQ39" s="16" t="str">
        <f>IF(AQ29&lt;=$G9,-AO35*$G6*$G7,"")</f>
        <v/>
      </c>
      <c r="AS39" s="16" t="str">
        <f>IF(AS29&lt;=$G9,-AQ35*$G6*$G7,"")</f>
        <v/>
      </c>
      <c r="AU39" s="16" t="str">
        <f>IF(AU29&lt;=$G9,-AS35*$G6*$G7,"")</f>
        <v/>
      </c>
      <c r="AW39" s="16" t="str">
        <f>IF(AW29&lt;=$G9,-AU35*$G6*$G7,"")</f>
        <v/>
      </c>
      <c r="AY39" s="16" t="str">
        <f>IF(AY29&lt;=$G9,-AW35*$G6*$G7,"")</f>
        <v/>
      </c>
      <c r="BA39" s="16" t="str">
        <f>IF(BA29&lt;=$G9,-AY35*$G6*$G7,"")</f>
        <v/>
      </c>
      <c r="BC39" s="16" t="str">
        <f>IF(BC29&lt;=$G9,-BA35*$G6*$G7,"")</f>
        <v/>
      </c>
      <c r="BE39" s="16" t="str">
        <f>IF(BE29&lt;=$G9,-BC35*$G6*$G7,"")</f>
        <v/>
      </c>
      <c r="BG39" s="16" t="str">
        <f>IF(BG29&lt;=$G9,-BE35*$G6*$G7,"")</f>
        <v/>
      </c>
      <c r="BI39" s="16" t="str">
        <f>IF(BI29&lt;=$G9,-BG35*$G6*$G7,"")</f>
        <v/>
      </c>
      <c r="BK39" s="16" t="str">
        <f>IF(BK29&lt;=$G9,-BI35*$G6*$G7,"")</f>
        <v/>
      </c>
      <c r="BM39" s="16" t="str">
        <f>IF(BM29&lt;=$G9,-BK35*$G6*$G7,"")</f>
        <v/>
      </c>
      <c r="BO39" s="16" t="str">
        <f>IF(BO29&lt;=$G9,-BM35*$G6*$G7,"")</f>
        <v/>
      </c>
    </row>
    <row r="40" spans="2:67" s="4" customFormat="1" ht="12" customHeight="1">
      <c r="B40" s="3">
        <v>25</v>
      </c>
      <c r="C40" s="4" t="s">
        <v>4</v>
      </c>
      <c r="E40" s="9" t="s">
        <v>88</v>
      </c>
      <c r="G40" s="16"/>
      <c r="H40" s="16"/>
      <c r="I40" s="16">
        <f>-SUM(I37:I39)*$G$8</f>
        <v>1.4909999999999994</v>
      </c>
      <c r="J40" s="16"/>
      <c r="K40" s="16">
        <f>-SUM(K37:K39)*$G$8</f>
        <v>3.7025540794389966E-2</v>
      </c>
      <c r="L40" s="16"/>
      <c r="M40" s="16">
        <f>IF(M29&lt;=$G9,-SUM(M37:M39)*$G$8,"")</f>
        <v>-1.4969474956350566</v>
      </c>
      <c r="N40" s="16"/>
      <c r="O40" s="16">
        <f>IF(O29&lt;=$G9,-SUM(O37:O39)*$G$8,"")</f>
        <v>-3.1154159398759025</v>
      </c>
      <c r="P40" s="16"/>
      <c r="Q40" s="16">
        <f>IF(Q29&lt;=$G9,-SUM(Q37:Q39)*$G$8,"")</f>
        <v>-4.8231352881896212</v>
      </c>
      <c r="R40" s="17"/>
      <c r="S40" s="16">
        <f>IF(S29&lt;=$G9,-SUM(S37:S39)*$G$8,"")</f>
        <v>-6.6251349382078031</v>
      </c>
      <c r="T40" s="17"/>
      <c r="U40" s="16">
        <f>IF(U29&lt;=$G9,-SUM(U37:U39)*$G$8,"")</f>
        <v>-8.5267343431386102</v>
      </c>
      <c r="W40" s="16">
        <f>IF(W29&lt;=$G9,-SUM(W37:W39)*$G$8,"")</f>
        <v>-10.533560141077263</v>
      </c>
      <c r="Y40" s="16" t="str">
        <f>IF(Y29&lt;=$G9,-SUM(Y37:Y39)*$G$8,"")</f>
        <v/>
      </c>
      <c r="AA40" s="16" t="str">
        <f>IF(AA29&lt;=$G9,-SUM(AA37:AA39)*$G$8,"")</f>
        <v/>
      </c>
      <c r="AC40" s="16" t="str">
        <f>IF(AC29&lt;=$G9,-SUM(AC37:AC39)*$G$8,"")</f>
        <v/>
      </c>
      <c r="AE40" s="16" t="str">
        <f>IF(AE29&lt;=$G9,-SUM(AE37:AE39)*$G$8,"")</f>
        <v/>
      </c>
      <c r="AG40" s="16" t="str">
        <f>IF(AG29&lt;=$G9,-SUM(AG37:AG39)*$G$8,"")</f>
        <v/>
      </c>
      <c r="AI40" s="16" t="str">
        <f>IF(AI29&lt;=$G9,-SUM(AI37:AI39)*$G$8,"")</f>
        <v/>
      </c>
      <c r="AK40" s="16" t="str">
        <f>IF(AK29&lt;=$G9,-SUM(AK37:AK39)*$G$8,"")</f>
        <v/>
      </c>
      <c r="AM40" s="16" t="str">
        <f>IF(AM29&lt;=$G9,-SUM(AM37:AM39)*$G$8,"")</f>
        <v/>
      </c>
      <c r="AO40" s="16" t="str">
        <f>IF(AO29&lt;=$G9,-SUM(AO37:AO39)*$G$8,"")</f>
        <v/>
      </c>
      <c r="AQ40" s="16" t="str">
        <f>IF(AQ29&lt;=$G9,-SUM(AQ37:AQ39)*$G$8,"")</f>
        <v/>
      </c>
      <c r="AS40" s="16" t="str">
        <f>IF(AS29&lt;=$G9,-SUM(AS37:AS39)*$G$8,"")</f>
        <v/>
      </c>
      <c r="AU40" s="16" t="str">
        <f>IF(AU29&lt;=$G9,-SUM(AU37:AU39)*$G$8,"")</f>
        <v/>
      </c>
      <c r="AW40" s="16" t="str">
        <f>IF(AW29&lt;=$G9,-SUM(AW37:AW39)*$G$8,"")</f>
        <v/>
      </c>
      <c r="AY40" s="16" t="str">
        <f>IF(AY29&lt;=$G9,-SUM(AY37:AY39)*$G$8,"")</f>
        <v/>
      </c>
      <c r="BA40" s="16" t="str">
        <f>IF(BA29&lt;=$G9,-SUM(BA37:BA39)*$G$8,"")</f>
        <v/>
      </c>
      <c r="BC40" s="16" t="str">
        <f>IF(BC29&lt;=$G9,-SUM(BC37:BC39)*$G$8,"")</f>
        <v/>
      </c>
      <c r="BE40" s="16" t="str">
        <f>IF(BE29&lt;=$G9,-SUM(BE37:BE39)*$G$8,"")</f>
        <v/>
      </c>
      <c r="BG40" s="16" t="str">
        <f>IF(BG29&lt;=$G9,-SUM(BG37:BG39)*$G$8,"")</f>
        <v/>
      </c>
      <c r="BI40" s="16" t="str">
        <f>IF(BI29&lt;=$G9,-SUM(BI37:BI39)*$G$8,"")</f>
        <v/>
      </c>
      <c r="BK40" s="16" t="str">
        <f>IF(BK29&lt;=$G9,-SUM(BK37:BK39)*$G$8,"")</f>
        <v/>
      </c>
      <c r="BM40" s="16" t="str">
        <f>IF(BM29&lt;=$G9,-SUM(BM37:BM39)*$G$8,"")</f>
        <v/>
      </c>
      <c r="BO40" s="16" t="str">
        <f>IF(BO29&lt;=$G9,-SUM(BO37:BO39)*$G$8,"")</f>
        <v/>
      </c>
    </row>
    <row r="41" spans="2:67" s="4" customFormat="1" ht="12" customHeight="1">
      <c r="B41" s="3">
        <v>26</v>
      </c>
      <c r="C41" s="4" t="s">
        <v>24</v>
      </c>
      <c r="E41" s="7" t="s">
        <v>89</v>
      </c>
      <c r="G41" s="16"/>
      <c r="H41" s="22"/>
      <c r="I41" s="16">
        <f>G33*$I17*(1-$G8)</f>
        <v>0</v>
      </c>
      <c r="J41" s="16"/>
      <c r="K41" s="16">
        <f>I33*$I17*(1-$G8)</f>
        <v>1.5668901588055228</v>
      </c>
      <c r="L41" s="16"/>
      <c r="M41" s="16">
        <f>IF(M29&lt;=$G9,K33*$I17*(1-$G8),"")</f>
        <v>2.7439405599993836</v>
      </c>
      <c r="N41" s="16"/>
      <c r="O41" s="16">
        <f>IF(O29&lt;=$G9,M33*$I17*(1-$G8),"")</f>
        <v>3.5046147767473634</v>
      </c>
      <c r="P41" s="16"/>
      <c r="Q41" s="16">
        <f>IF(Q29&lt;=$G9,O33*$I17*(1-$G8),"")</f>
        <v>3.8205700452899234</v>
      </c>
      <c r="R41" s="17"/>
      <c r="S41" s="16">
        <f>IF(S29&lt;=$G9,Q33*$I17*(1-$G8),"")</f>
        <v>3.6615343074276967</v>
      </c>
      <c r="T41" s="17"/>
      <c r="U41" s="16">
        <f>IF(U29&lt;=$G9,S33*$I17*(1-$G8),"")</f>
        <v>2.9951748832780618</v>
      </c>
      <c r="W41" s="16">
        <f>IF(W29&lt;=$G9,U33*$I17*(1-$G8),"")</f>
        <v>1.7869582045746255</v>
      </c>
      <c r="Y41" s="16" t="str">
        <f>IF(Y29&lt;=$G9,W33*$I17*(1-$G8),"")</f>
        <v/>
      </c>
      <c r="AA41" s="16" t="str">
        <f>IF(AA29&lt;=$G9,Y33*$I17*(1-$G8),"")</f>
        <v/>
      </c>
      <c r="AC41" s="16" t="str">
        <f>IF(AC29&lt;=$G9,AA33*$I17*(1-$G8),"")</f>
        <v/>
      </c>
      <c r="AE41" s="16" t="str">
        <f>IF(AE29&lt;=$G9,AC33*$I17*(1-$G8),"")</f>
        <v/>
      </c>
      <c r="AG41" s="16" t="str">
        <f>IF(AG29&lt;=$G9,AE33*$I17*(1-$G8),"")</f>
        <v/>
      </c>
      <c r="AI41" s="16" t="str">
        <f>IF(AI29&lt;=$G9,AG33*$I17*(1-$G8),"")</f>
        <v/>
      </c>
      <c r="AK41" s="16" t="str">
        <f>IF(AK29&lt;=$G9,AI33*$I17*(1-$G8),"")</f>
        <v/>
      </c>
      <c r="AM41" s="16" t="str">
        <f>IF(AM29&lt;=$G9,AK33*$I17*(1-$G8),"")</f>
        <v/>
      </c>
      <c r="AO41" s="16" t="str">
        <f>IF(AO29&lt;=$G9,AM33*$I17*(1-$G8),"")</f>
        <v/>
      </c>
      <c r="AQ41" s="16" t="str">
        <f>IF(AQ29&lt;=$G9,AO33*$I17*(1-$G8),"")</f>
        <v/>
      </c>
      <c r="AS41" s="16" t="str">
        <f>IF(AS29&lt;=$G9,AQ33*$I17*(1-$G8),"")</f>
        <v/>
      </c>
      <c r="AU41" s="16" t="str">
        <f>IF(AU29&lt;=$G9,AS33*$I17*(1-$G8),"")</f>
        <v/>
      </c>
      <c r="AW41" s="16" t="str">
        <f>IF(AW29&lt;=$G9,AU33*$I17*(1-$G8),"")</f>
        <v/>
      </c>
      <c r="AY41" s="16" t="str">
        <f>IF(AY29&lt;=$G9,AW33*$I17*(1-$G8),"")</f>
        <v/>
      </c>
      <c r="BA41" s="16" t="str">
        <f>IF(BA29&lt;=$G9,AY33*$I17*(1-$G8),"")</f>
        <v/>
      </c>
      <c r="BC41" s="16" t="str">
        <f>IF(BC29&lt;=$G9,BA33*$I17*(1-$G8),"")</f>
        <v/>
      </c>
      <c r="BE41" s="16" t="str">
        <f>IF(BE29&lt;=$G9,BC33*$I17*(1-$G8),"")</f>
        <v/>
      </c>
      <c r="BG41" s="16" t="str">
        <f>IF(BG29&lt;=$G9,BE33*$I17*(1-$G8),"")</f>
        <v/>
      </c>
      <c r="BI41" s="16" t="str">
        <f>IF(BI29&lt;=$G9,BG33*$I17*(1-$G8),"")</f>
        <v/>
      </c>
      <c r="BK41" s="16" t="str">
        <f>IF(BK29&lt;=$G9,BI33*$I17*(1-$G8),"")</f>
        <v/>
      </c>
      <c r="BM41" s="16" t="str">
        <f>IF(BM29&lt;=$G9,BK33*$I17*(1-$G8),"")</f>
        <v/>
      </c>
      <c r="BO41" s="16" t="str">
        <f>IF(BO29&lt;=$G9,BM33*$I17*(1-$G8),"")</f>
        <v/>
      </c>
    </row>
    <row r="42" spans="2:67" s="4" customFormat="1" ht="12" customHeight="1" thickBot="1">
      <c r="B42" s="3">
        <v>27</v>
      </c>
      <c r="C42" s="4" t="s">
        <v>8</v>
      </c>
      <c r="E42" s="7" t="s">
        <v>90</v>
      </c>
      <c r="G42" s="23"/>
      <c r="H42" s="16"/>
      <c r="I42" s="24">
        <f>SUM(I37:I41)</f>
        <v>-5.6089999999999982</v>
      </c>
      <c r="J42" s="16"/>
      <c r="K42" s="24">
        <f>SUM(K37:K41)</f>
        <v>1.4276036005790083</v>
      </c>
      <c r="L42" s="16"/>
      <c r="M42" s="24">
        <f>IF(M29&lt;=$G9,SUM(M37:M41),"")</f>
        <v>8.3753144721503112</v>
      </c>
      <c r="N42" s="16"/>
      <c r="O42" s="24">
        <f>IF(O29&lt;=$G9,SUM(O37:O41),"")</f>
        <v>15.224512836280521</v>
      </c>
      <c r="P42" s="16"/>
      <c r="Q42" s="24">
        <f>IF(Q29&lt;=$G9,SUM(Q37:Q41),"")</f>
        <v>21.964745653241355</v>
      </c>
      <c r="R42" s="17"/>
      <c r="S42" s="24">
        <f>IF(S29&lt;=$G9,SUM(S37:S41),"")</f>
        <v>28.584660979733243</v>
      </c>
      <c r="T42" s="17"/>
      <c r="U42" s="24">
        <f>IF(U29&lt;=$G9,SUM(U37:U41),"")</f>
        <v>35.071937412228074</v>
      </c>
      <c r="W42" s="24">
        <f>IF(W29&lt;=$G9,SUM(W37:W41),"")</f>
        <v>41.413208259103378</v>
      </c>
      <c r="Y42" s="24" t="str">
        <f>IF(Y29&lt;=$G9,SUM(Y37:Y41),"")</f>
        <v/>
      </c>
      <c r="AA42" s="24" t="str">
        <f>IF(AA29&lt;=$G9,SUM(AA37:AA41),"")</f>
        <v/>
      </c>
      <c r="AC42" s="24" t="str">
        <f>IF(AC29&lt;=$G9,SUM(AC37:AC41),"")</f>
        <v/>
      </c>
      <c r="AE42" s="24" t="str">
        <f>IF(AE29&lt;=$G9,SUM(AE37:AE41),"")</f>
        <v/>
      </c>
      <c r="AG42" s="24" t="str">
        <f>IF(AG29&lt;=$G9,SUM(AG37:AG41),"")</f>
        <v/>
      </c>
      <c r="AI42" s="24" t="str">
        <f>IF(AI29&lt;=$G9,SUM(AI37:AI41),"")</f>
        <v/>
      </c>
      <c r="AK42" s="24" t="str">
        <f>IF(AK29&lt;=$G9,SUM(AK37:AK41),"")</f>
        <v/>
      </c>
      <c r="AM42" s="24" t="str">
        <f>IF(AM29&lt;=$G9,SUM(AM37:AM41),"")</f>
        <v/>
      </c>
      <c r="AO42" s="24" t="str">
        <f>IF(AO29&lt;=$G9,SUM(AO37:AO41),"")</f>
        <v/>
      </c>
      <c r="AQ42" s="24" t="str">
        <f>IF(AQ29&lt;=$G9,SUM(AQ37:AQ41),"")</f>
        <v/>
      </c>
      <c r="AS42" s="24" t="str">
        <f>IF(AS29&lt;=$G9,SUM(AS37:AS41),"")</f>
        <v/>
      </c>
      <c r="AU42" s="24" t="str">
        <f>IF(AU29&lt;=$G9,SUM(AU37:AU41),"")</f>
        <v/>
      </c>
      <c r="AW42" s="24" t="str">
        <f>IF(AW29&lt;=$G9,SUM(AW37:AW41),"")</f>
        <v/>
      </c>
      <c r="AY42" s="24" t="str">
        <f>IF(AY29&lt;=$G9,SUM(AY37:AY41),"")</f>
        <v/>
      </c>
      <c r="BA42" s="24" t="str">
        <f>IF(BA29&lt;=$G9,SUM(BA37:BA41),"")</f>
        <v/>
      </c>
      <c r="BC42" s="24" t="str">
        <f>IF(BC29&lt;=$G9,SUM(BC37:BC41),"")</f>
        <v/>
      </c>
      <c r="BE42" s="24" t="str">
        <f>IF(BE29&lt;=$G9,SUM(BE37:BE41),"")</f>
        <v/>
      </c>
      <c r="BG42" s="24" t="str">
        <f>IF(BG29&lt;=$G9,SUM(BG37:BG41),"")</f>
        <v/>
      </c>
      <c r="BI42" s="24" t="str">
        <f>IF(BI29&lt;=$G9,SUM(BI37:BI41),"")</f>
        <v/>
      </c>
      <c r="BK42" s="24" t="str">
        <f>IF(BK29&lt;=$G9,SUM(BK37:BK41),"")</f>
        <v/>
      </c>
      <c r="BM42" s="24" t="str">
        <f>IF(BM29&lt;=$G9,SUM(BM37:BM41),"")</f>
        <v/>
      </c>
      <c r="BO42" s="24" t="str">
        <f>IF(BO29&lt;=$G9,SUM(BO37:BO41),"")</f>
        <v/>
      </c>
    </row>
    <row r="43" spans="2:67" s="4" customFormat="1" ht="12.75" customHeight="1" thickTop="1">
      <c r="B43" s="5" t="s">
        <v>38</v>
      </c>
      <c r="D43" s="8"/>
      <c r="E43" s="7"/>
      <c r="G43" s="16"/>
      <c r="H43" s="16"/>
      <c r="I43" s="16"/>
      <c r="J43" s="16"/>
      <c r="K43" s="16"/>
      <c r="L43" s="16"/>
      <c r="M43" s="16"/>
      <c r="N43" s="16"/>
      <c r="O43" s="16"/>
      <c r="P43" s="16"/>
      <c r="Q43" s="16"/>
      <c r="R43" s="17"/>
      <c r="S43" s="16"/>
      <c r="T43" s="17"/>
      <c r="U43" s="16"/>
    </row>
    <row r="44" spans="2:67" s="4" customFormat="1" ht="12" customHeight="1">
      <c r="B44" s="3">
        <v>28</v>
      </c>
      <c r="C44" s="4" t="s">
        <v>8</v>
      </c>
      <c r="E44" s="10" t="s">
        <v>91</v>
      </c>
      <c r="G44" s="16"/>
      <c r="H44" s="16"/>
      <c r="I44" s="18">
        <f>I42</f>
        <v>-5.6089999999999982</v>
      </c>
      <c r="J44" s="16"/>
      <c r="K44" s="18">
        <f>K42</f>
        <v>1.4276036005790083</v>
      </c>
      <c r="L44" s="16"/>
      <c r="M44" s="18">
        <f>IF(M29&lt;=$G9,M42,"")</f>
        <v>8.3753144721503112</v>
      </c>
      <c r="N44" s="16"/>
      <c r="O44" s="18">
        <f>IF(O29&lt;=$G9,O42,"")</f>
        <v>15.224512836280521</v>
      </c>
      <c r="P44" s="16"/>
      <c r="Q44" s="18">
        <f>IF(Q29&lt;=$G9,Q42,"")</f>
        <v>21.964745653241355</v>
      </c>
      <c r="R44" s="17"/>
      <c r="S44" s="18">
        <f>IF(S29&lt;=$G9,S42,"")</f>
        <v>28.584660979733243</v>
      </c>
      <c r="T44" s="17"/>
      <c r="U44" s="18">
        <f>IF(U29&lt;=$G9,U42,"")</f>
        <v>35.071937412228074</v>
      </c>
      <c r="W44" s="18">
        <f>IF(W29&lt;=$G9,W42,"")</f>
        <v>41.413208259103378</v>
      </c>
      <c r="Y44" s="18" t="str">
        <f>IF(Y29&lt;=$G9,Y42,"")</f>
        <v/>
      </c>
      <c r="AA44" s="18" t="str">
        <f>IF(AA29&lt;=$G9,AA42,"")</f>
        <v/>
      </c>
      <c r="AC44" s="18" t="str">
        <f>IF(AC29&lt;=$G9,AC42,"")</f>
        <v/>
      </c>
      <c r="AD44" s="18"/>
      <c r="AE44" s="18" t="str">
        <f>IF(AE29&lt;=$G9,AE42,"")</f>
        <v/>
      </c>
      <c r="AF44" s="18"/>
      <c r="AG44" s="18" t="str">
        <f>IF(AG29&lt;=$G9,AG42,"")</f>
        <v/>
      </c>
      <c r="AH44" s="18"/>
      <c r="AI44" s="18" t="str">
        <f>IF(AI29&lt;=$G9,AI42,"")</f>
        <v/>
      </c>
      <c r="AJ44" s="18"/>
      <c r="AK44" s="18" t="str">
        <f>IF(AK29&lt;=$G9,AK42,"")</f>
        <v/>
      </c>
      <c r="AM44" s="18" t="str">
        <f>IF(AM29&lt;=$G9,AM42,"")</f>
        <v/>
      </c>
      <c r="AO44" s="18" t="str">
        <f>IF(AO29&lt;=$G9,AO42,"")</f>
        <v/>
      </c>
      <c r="AQ44" s="18" t="str">
        <f>IF(AQ29&lt;=$G9,AQ42,"")</f>
        <v/>
      </c>
      <c r="AS44" s="18" t="str">
        <f>IF(AS29&lt;=$G9,AS42,"")</f>
        <v/>
      </c>
      <c r="AU44" s="18" t="str">
        <f>IF(AU29&lt;=$G9,AU42,"")</f>
        <v/>
      </c>
      <c r="AW44" s="18" t="str">
        <f t="shared" ref="AW44:BE44" si="3">IF(AW29&lt;=$G9,AW42,"")</f>
        <v/>
      </c>
      <c r="AX44" s="18">
        <f t="shared" si="3"/>
        <v>0</v>
      </c>
      <c r="AY44" s="18" t="str">
        <f t="shared" si="3"/>
        <v/>
      </c>
      <c r="AZ44" s="18">
        <f t="shared" si="3"/>
        <v>0</v>
      </c>
      <c r="BA44" s="18" t="str">
        <f t="shared" si="3"/>
        <v/>
      </c>
      <c r="BB44" s="18">
        <f t="shared" si="3"/>
        <v>0</v>
      </c>
      <c r="BC44" s="18" t="str">
        <f t="shared" si="3"/>
        <v/>
      </c>
      <c r="BD44" s="18">
        <f t="shared" si="3"/>
        <v>0</v>
      </c>
      <c r="BE44" s="18" t="str">
        <f t="shared" si="3"/>
        <v/>
      </c>
      <c r="BG44" s="18" t="str">
        <f>IF(BG29&lt;=$G9,BG42,"")</f>
        <v/>
      </c>
      <c r="BI44" s="18" t="str">
        <f>IF(BI29&lt;=$G9,BI42,"")</f>
        <v/>
      </c>
      <c r="BK44" s="18" t="str">
        <f>IF(BK29&lt;=$G9,BK42,"")</f>
        <v/>
      </c>
      <c r="BM44" s="18" t="str">
        <f>IF(BM29&lt;=$G9,BM42,"")</f>
        <v/>
      </c>
      <c r="BO44" s="18" t="str">
        <f>IF(BO29&lt;=$G9,BO42,"")</f>
        <v/>
      </c>
    </row>
    <row r="45" spans="2:67" s="4" customFormat="1" ht="12" customHeight="1">
      <c r="B45" s="3">
        <v>29</v>
      </c>
      <c r="C45" s="4" t="s">
        <v>9</v>
      </c>
      <c r="E45" s="10" t="s">
        <v>92</v>
      </c>
      <c r="G45" s="16"/>
      <c r="H45" s="16"/>
      <c r="I45" s="16">
        <f>-I38</f>
        <v>87.5</v>
      </c>
      <c r="J45" s="16"/>
      <c r="K45" s="16">
        <f>-K38</f>
        <v>87.5</v>
      </c>
      <c r="L45" s="16"/>
      <c r="M45" s="16">
        <f>IF(M29&lt;=$G9,-M38,"")</f>
        <v>87.5</v>
      </c>
      <c r="N45" s="16"/>
      <c r="O45" s="16">
        <f>IF(O29&lt;=$G9,-O38,"")</f>
        <v>87.5</v>
      </c>
      <c r="P45" s="16"/>
      <c r="Q45" s="16">
        <f>IF(Q29&lt;=$G9,-Q38,"")</f>
        <v>87.5</v>
      </c>
      <c r="R45" s="17"/>
      <c r="S45" s="16">
        <f>IF(S29&lt;=$G9,-S38,"")</f>
        <v>87.5</v>
      </c>
      <c r="T45" s="17"/>
      <c r="U45" s="16">
        <f>IF(U29&lt;=$G9,-U38,"")</f>
        <v>87.5</v>
      </c>
      <c r="W45" s="16">
        <f>IF(W29&lt;=$G9,-W38,"")</f>
        <v>87.5</v>
      </c>
      <c r="Y45" s="16" t="str">
        <f>IF(Y29&lt;=$G9,-Y38,"")</f>
        <v/>
      </c>
      <c r="AA45" s="16" t="str">
        <f>IF(AA29&lt;=$G9,-AA38,"")</f>
        <v/>
      </c>
      <c r="AC45" s="16" t="str">
        <f>IF(AC29&lt;=$G9,-AC38,"")</f>
        <v/>
      </c>
      <c r="AE45" s="16" t="str">
        <f>IF(AE29&lt;=$G9,-AE38,"")</f>
        <v/>
      </c>
      <c r="AG45" s="16" t="str">
        <f>IF(AG29&lt;=$G9,-AG38,"")</f>
        <v/>
      </c>
      <c r="AI45" s="16" t="str">
        <f>IF(AI29&lt;=$G9,-AI38,"")</f>
        <v/>
      </c>
      <c r="AK45" s="16" t="str">
        <f>IF(AK29&lt;=$G9,-AK38,"")</f>
        <v/>
      </c>
      <c r="AM45" s="16" t="str">
        <f>IF(AM29&lt;=$G9,-AM38,"")</f>
        <v/>
      </c>
      <c r="AO45" s="16" t="str">
        <f>IF(AO29&lt;=$G9,-AO38,"")</f>
        <v/>
      </c>
      <c r="AQ45" s="16" t="str">
        <f>IF(AQ29&lt;=$G9,-AQ38,"")</f>
        <v/>
      </c>
      <c r="AS45" s="16" t="str">
        <f>IF(AS29&lt;=$G9,-AS38,"")</f>
        <v/>
      </c>
      <c r="AU45" s="16" t="str">
        <f>IF(AU29&lt;=$G9,-AU38,"")</f>
        <v/>
      </c>
      <c r="AW45" s="16" t="str">
        <f>IF(AW29&lt;=$G9,-AW38,"")</f>
        <v/>
      </c>
      <c r="AY45" s="16" t="str">
        <f>IF(AY29&lt;=$G9,-AY38,"")</f>
        <v/>
      </c>
      <c r="BA45" s="16" t="str">
        <f>IF(BA29&lt;=$G9,-BA38,"")</f>
        <v/>
      </c>
      <c r="BC45" s="16" t="str">
        <f>IF(BC29&lt;=$G9,-BC38,"")</f>
        <v/>
      </c>
      <c r="BE45" s="16" t="str">
        <f>IF(BE29&lt;=$G9,-BE38,"")</f>
        <v/>
      </c>
      <c r="BG45" s="16" t="str">
        <f>IF(BG29&lt;=$G9,-BG38,"")</f>
        <v/>
      </c>
      <c r="BI45" s="16" t="str">
        <f>IF(BI29&lt;=$G9,-BI38,"")</f>
        <v/>
      </c>
      <c r="BK45" s="16" t="str">
        <f>IF(BK29&lt;=$G9,-BK38,"")</f>
        <v/>
      </c>
      <c r="BM45" s="16" t="str">
        <f>IF(BM29&lt;=$G9,-BM38,"")</f>
        <v/>
      </c>
      <c r="BO45" s="16" t="str">
        <f>IF(BO29&lt;=$G9,-BO38,"")</f>
        <v/>
      </c>
    </row>
    <row r="46" spans="2:67" s="4" customFormat="1" ht="12" customHeight="1">
      <c r="B46" s="3">
        <v>30</v>
      </c>
      <c r="C46" s="4" t="s">
        <v>25</v>
      </c>
      <c r="E46" s="10" t="s">
        <v>93</v>
      </c>
      <c r="G46" s="16"/>
      <c r="H46" s="16"/>
      <c r="I46" s="16">
        <f>G33-I33</f>
        <v>-18.796860679318002</v>
      </c>
      <c r="J46" s="16"/>
      <c r="K46" s="16">
        <f>I33-K33</f>
        <v>-14.120231899754003</v>
      </c>
      <c r="L46" s="16"/>
      <c r="M46" s="16">
        <f>IF(M29&lt;=$G9,K33-M33,"")</f>
        <v>-9.1252645848902603</v>
      </c>
      <c r="N46" s="16"/>
      <c r="O46" s="16">
        <f>IF(O29&lt;=$G9,M33-O33,"")</f>
        <v>-3.7902894024290958</v>
      </c>
      <c r="P46" s="16"/>
      <c r="Q46" s="16">
        <f>IF(Q29&lt;=$G9,O33-Q33,"")</f>
        <v>1.907838013296157</v>
      </c>
      <c r="R46" s="17"/>
      <c r="S46" s="16">
        <f>IF(S29&lt;=$G9,Q33-S33,"")</f>
        <v>7.9938374669732468</v>
      </c>
      <c r="T46" s="17"/>
      <c r="U46" s="16">
        <f>IF(U29&lt;=$G9,S33-U33,"")</f>
        <v>14.494111442584909</v>
      </c>
      <c r="W46" s="16">
        <f>IF(W29&lt;=$G9,U33-W33,"")</f>
        <v>21.436859643536813</v>
      </c>
      <c r="Y46" s="16" t="str">
        <f>IF(Y29&lt;=$G9,W33-Y33,"")</f>
        <v/>
      </c>
      <c r="AA46" s="16" t="str">
        <f>IF(AA29&lt;=$G9,Y33-AA33,"")</f>
        <v/>
      </c>
      <c r="AC46" s="16" t="str">
        <f>IF(AC29&lt;=$G9,AA33-AC33,"")</f>
        <v/>
      </c>
      <c r="AE46" s="16" t="str">
        <f>IF(AE29&lt;=$G9,AC33-AE33,"")</f>
        <v/>
      </c>
      <c r="AG46" s="16" t="str">
        <f>IF(AG29&lt;=$G9,AE33-AG33,"")</f>
        <v/>
      </c>
      <c r="AI46" s="16" t="str">
        <f>IF(AI29&lt;=$G9,AG33-AI33,"")</f>
        <v/>
      </c>
      <c r="AK46" s="16" t="str">
        <f>IF(AK29&lt;=$G9,AI33-AK33,"")</f>
        <v/>
      </c>
      <c r="AM46" s="16" t="str">
        <f>IF(AM29&lt;=$G9,AK33-AM33,"")</f>
        <v/>
      </c>
      <c r="AO46" s="16" t="str">
        <f>IF(AO29&lt;=$G9,AM33-AO33,"")</f>
        <v/>
      </c>
      <c r="AQ46" s="16" t="str">
        <f>IF(AQ29&lt;=$G9,AO33-AQ33,"")</f>
        <v/>
      </c>
      <c r="AS46" s="16" t="str">
        <f>IF(AS29&lt;=$G9,AQ33-AS33,"")</f>
        <v/>
      </c>
      <c r="AU46" s="16" t="str">
        <f>IF(AU29&lt;=$G9,AS33-AU33,"")</f>
        <v/>
      </c>
      <c r="AW46" s="16" t="str">
        <f>IF(AW29&lt;=$G9,AU33-AW33,"")</f>
        <v/>
      </c>
      <c r="AY46" s="16" t="str">
        <f>IF(AY29&lt;=$G9,AW33-AY33,"")</f>
        <v/>
      </c>
      <c r="BA46" s="16" t="str">
        <f>IF(BA29&lt;=$G9,AY33-BA33,"")</f>
        <v/>
      </c>
      <c r="BC46" s="16" t="str">
        <f>IF(BC29&lt;=$G9,BA33-BC33,"")</f>
        <v/>
      </c>
      <c r="BE46" s="16" t="str">
        <f>IF(BE29&lt;=$G9,BC33-BE33,"")</f>
        <v/>
      </c>
      <c r="BG46" s="16" t="str">
        <f>IF(BG29&lt;=$G9,BE33-BG33,"")</f>
        <v/>
      </c>
      <c r="BI46" s="16" t="str">
        <f>IF(BI29&lt;=$G9,BG33-BI33,"")</f>
        <v/>
      </c>
      <c r="BK46" s="16" t="str">
        <f>IF(BK29&lt;=$G9,BI33-BK33,"")</f>
        <v/>
      </c>
      <c r="BM46" s="16" t="str">
        <f>IF(BM29&lt;=$G9,BK33-BM33,"")</f>
        <v/>
      </c>
      <c r="BO46" s="16" t="str">
        <f>IF(BO29&lt;=$G9,BM33-BO33,"")</f>
        <v/>
      </c>
    </row>
    <row r="47" spans="2:67" s="4" customFormat="1" ht="12" customHeight="1">
      <c r="B47" s="3">
        <v>31</v>
      </c>
      <c r="C47" s="62" t="s">
        <v>43</v>
      </c>
      <c r="E47" s="7" t="s">
        <v>94</v>
      </c>
      <c r="G47" s="18">
        <f>G35*$G6</f>
        <v>489.99999999999994</v>
      </c>
      <c r="H47" s="17"/>
      <c r="I47" s="16">
        <f>-(G35-I35)*$G6</f>
        <v>-48.092197524477399</v>
      </c>
      <c r="J47" s="16"/>
      <c r="K47" s="16">
        <f>-(I35-K35)*$G6</f>
        <v>-51.365837670172198</v>
      </c>
      <c r="L47" s="16"/>
      <c r="M47" s="16">
        <f>IF(M29&lt;=$G9,-(K35-M35)*$G6,"")</f>
        <v>-54.862314790576818</v>
      </c>
      <c r="N47" s="16"/>
      <c r="O47" s="16">
        <f>IF(O29&lt;=$G9,-(M35-O35)*$G6,"")</f>
        <v>-58.59679741829963</v>
      </c>
      <c r="P47" s="16"/>
      <c r="Q47" s="16">
        <f>IF(Q29&lt;=$G9,-(O35-Q35)*$G6,"")</f>
        <v>-62.585486609307303</v>
      </c>
      <c r="R47" s="17"/>
      <c r="S47" s="16">
        <f>IF(S29&lt;=$G9,-(Q35-S35)*$G6,"")</f>
        <v>-66.84568622688127</v>
      </c>
      <c r="T47" s="17"/>
      <c r="U47" s="16">
        <f>IF(U29&lt;=$G9,-(S35-U35)*$G6,"")</f>
        <v>-71.395878009809437</v>
      </c>
      <c r="W47" s="16">
        <f>IF(W29&lt;=$G9,-(U35-W35)*$G6,"")</f>
        <v>-76.255801750475769</v>
      </c>
      <c r="Y47" s="16" t="str">
        <f>IF(Y29&lt;=$G9,-(W35-Y35)*$G6,"")</f>
        <v/>
      </c>
      <c r="AA47" s="16" t="str">
        <f>IF(AA29&lt;=$G9,-(Y35-AA35)*$G6,"")</f>
        <v/>
      </c>
      <c r="AC47" s="16" t="str">
        <f>IF(AC29&lt;=$G9,-(AA35-AC35)*$G6,"")</f>
        <v/>
      </c>
      <c r="AE47" s="16" t="str">
        <f>IF(AE29&lt;=$G9,-(AC35-AE35)*$G6,"")</f>
        <v/>
      </c>
      <c r="AG47" s="16" t="str">
        <f>IF(AG29&lt;=$G9,-(AE35-AG35)*$G6,"")</f>
        <v/>
      </c>
      <c r="AI47" s="16" t="str">
        <f>IF(AI29&lt;=$G9,-(AG35-AI35)*$G6,"")</f>
        <v/>
      </c>
      <c r="AK47" s="16" t="str">
        <f>IF(AK29&lt;=$G9,-(AI35-AK35)*$G6,"")</f>
        <v/>
      </c>
      <c r="AM47" s="16" t="str">
        <f>IF(AM29&lt;=$G9,-(AK35-AM35)*$G6,"")</f>
        <v/>
      </c>
      <c r="AO47" s="16" t="str">
        <f>IF(AO29&lt;=$G9,-(AM35-AO35)*$G6,"")</f>
        <v/>
      </c>
      <c r="AQ47" s="16" t="str">
        <f>IF(AQ29&lt;=$G9,-(AO35-AQ35)*$G6,"")</f>
        <v/>
      </c>
      <c r="AS47" s="16" t="str">
        <f>IF(AS29&lt;=$G9,-(AQ35-AS35)*$G6,"")</f>
        <v/>
      </c>
      <c r="AU47" s="16" t="str">
        <f>IF(AU29&lt;=$G9,-(AS35-AU35)*$G6,"")</f>
        <v/>
      </c>
      <c r="AW47" s="16" t="str">
        <f>IF(AW29&lt;=$G9,-(AU35-AW35)*$G6,"")</f>
        <v/>
      </c>
      <c r="AY47" s="16" t="str">
        <f>IF(AY29&lt;=$G9,-(AW35-AY35)*$G6,"")</f>
        <v/>
      </c>
      <c r="BA47" s="16" t="str">
        <f>IF(BA29&lt;=$G9,-(AY35-BA35)*$G6,"")</f>
        <v/>
      </c>
      <c r="BC47" s="16" t="str">
        <f>IF(BC29&lt;=$G9,-(BA35-BC35)*$G6,"")</f>
        <v/>
      </c>
      <c r="BE47" s="16" t="str">
        <f>IF(BE29&lt;=$G9,-(BC35-BE35)*$G6,"")</f>
        <v/>
      </c>
      <c r="BG47" s="16" t="str">
        <f>IF(BG29&lt;=$G9,-(BE35-BG35)*$G6,"")</f>
        <v/>
      </c>
      <c r="BI47" s="16" t="str">
        <f>IF(BI29&lt;=$G9,-(BG35-BI35)*$G6,"")</f>
        <v/>
      </c>
      <c r="BK47" s="16" t="str">
        <f>IF(BK29&lt;=$G9,-(BI35-BK35)*$G6,"")</f>
        <v/>
      </c>
      <c r="BM47" s="16" t="str">
        <f>IF(BM29&lt;=$G9,-(BK35-BM35)*$G6,"")</f>
        <v/>
      </c>
      <c r="BO47" s="16" t="str">
        <f>IF(BO29&lt;=$G9,-(BM35-BO35)*$G6,"")</f>
        <v/>
      </c>
    </row>
    <row r="48" spans="2:67" s="4" customFormat="1" ht="12" customHeight="1">
      <c r="B48" s="3">
        <v>32</v>
      </c>
      <c r="C48" s="62" t="s">
        <v>42</v>
      </c>
      <c r="E48" s="11" t="s">
        <v>95</v>
      </c>
      <c r="F48" s="7"/>
      <c r="G48" s="15">
        <f>-G30</f>
        <v>-700</v>
      </c>
      <c r="H48" s="16"/>
      <c r="I48" s="16"/>
      <c r="J48" s="16"/>
      <c r="K48" s="16"/>
      <c r="L48" s="16"/>
      <c r="M48" s="16"/>
      <c r="N48" s="16"/>
      <c r="O48" s="16"/>
      <c r="P48" s="16"/>
      <c r="Q48" s="16"/>
      <c r="R48" s="17"/>
      <c r="S48" s="16"/>
      <c r="T48" s="17"/>
      <c r="U48" s="16"/>
    </row>
    <row r="49" spans="1:67" s="4" customFormat="1" ht="12" customHeight="1" thickBot="1">
      <c r="B49" s="3">
        <v>33</v>
      </c>
      <c r="C49" s="56" t="s">
        <v>41</v>
      </c>
      <c r="E49" s="7" t="s">
        <v>96</v>
      </c>
      <c r="G49" s="24">
        <f>SUM(G44:G48)</f>
        <v>-210.00000000000006</v>
      </c>
      <c r="H49" s="16"/>
      <c r="I49" s="24">
        <f>SUM(I44:I48)</f>
        <v>15.001941796204605</v>
      </c>
      <c r="J49" s="16"/>
      <c r="K49" s="24">
        <f>SUM(K44:K48)</f>
        <v>23.441534030652804</v>
      </c>
      <c r="L49" s="16"/>
      <c r="M49" s="24">
        <f>IF(M29&lt;=$G9,SUM(M44:M48),"")</f>
        <v>31.88773509668323</v>
      </c>
      <c r="N49" s="16"/>
      <c r="O49" s="24">
        <f>IF(O29&lt;=$G9,SUM(O44:O48),"")</f>
        <v>40.337426015551799</v>
      </c>
      <c r="P49" s="16"/>
      <c r="Q49" s="24">
        <f>IF(Q29&lt;=$G9,SUM(Q44:Q48),"")</f>
        <v>48.787097057230206</v>
      </c>
      <c r="R49" s="17"/>
      <c r="S49" s="24">
        <f>IF(S29&lt;=$G9,SUM(S44:S48),"")</f>
        <v>57.23281221982522</v>
      </c>
      <c r="T49" s="17"/>
      <c r="U49" s="24">
        <f>IF(U29&lt;=$G9,SUM(U44:U48),"")</f>
        <v>65.67017084500354</v>
      </c>
      <c r="W49" s="24">
        <f>IF(W29&lt;=$G9,SUM(W44:W48),"")</f>
        <v>74.094266152164437</v>
      </c>
      <c r="Y49" s="24" t="str">
        <f>IF(Y29&lt;=$G9,SUM(Y44:Y48),"")</f>
        <v/>
      </c>
      <c r="AA49" s="24" t="str">
        <f>IF(AA29&lt;=$G9,SUM(AA44:AA48),"")</f>
        <v/>
      </c>
      <c r="AC49" s="24" t="str">
        <f>IF(AC29&lt;=$G9,SUM(AC44:AC48),"")</f>
        <v/>
      </c>
      <c r="AE49" s="24" t="str">
        <f>IF(AE29&lt;=$G9,SUM(AE44:AE48),"")</f>
        <v/>
      </c>
      <c r="AG49" s="24" t="str">
        <f>IF(AG29&lt;=$G9,SUM(AG44:AG48),"")</f>
        <v/>
      </c>
      <c r="AI49" s="24" t="str">
        <f>IF(AI29&lt;=$G9,SUM(AI44:AI48),"")</f>
        <v/>
      </c>
      <c r="AK49" s="24" t="str">
        <f>IF(AK29&lt;=$G9,SUM(AK44:AK48),"")</f>
        <v/>
      </c>
      <c r="AM49" s="24" t="str">
        <f>IF(AM29&lt;=$G9,SUM(AM44:AM48),"")</f>
        <v/>
      </c>
      <c r="AO49" s="24" t="str">
        <f>IF(AO29&lt;=$G9,SUM(AO44:AO48),"")</f>
        <v/>
      </c>
      <c r="AQ49" s="24" t="str">
        <f>IF(AQ29&lt;=$G9,SUM(AQ44:AQ48),"")</f>
        <v/>
      </c>
      <c r="AS49" s="24" t="str">
        <f>IF(AS29&lt;=$G9,SUM(AS44:AS48),"")</f>
        <v/>
      </c>
      <c r="AU49" s="24" t="str">
        <f>IF(AU29&lt;=$G9,SUM(AU44:AU48),"")</f>
        <v/>
      </c>
      <c r="AW49" s="24" t="str">
        <f>IF(AW29&lt;=$G9,SUM(AW44:AW48),"")</f>
        <v/>
      </c>
      <c r="AY49" s="24" t="str">
        <f>IF(AY29&lt;=$G9,SUM(AY44:AY48),"")</f>
        <v/>
      </c>
      <c r="BA49" s="24" t="str">
        <f>IF(BA29&lt;=$G9,SUM(BA44:BA48),"")</f>
        <v/>
      </c>
      <c r="BC49" s="24" t="str">
        <f>IF(BC29&lt;=$G9,SUM(BC44:BC48),"")</f>
        <v/>
      </c>
      <c r="BE49" s="24" t="str">
        <f>IF(BE29&lt;=$G9,SUM(BE44:BE48),"")</f>
        <v/>
      </c>
      <c r="BG49" s="24" t="str">
        <f>IF(BG29&lt;=$G9,SUM(BG44:BG48),"")</f>
        <v/>
      </c>
      <c r="BI49" s="24" t="str">
        <f>IF(BI29&lt;=$G9,SUM(BI44:BI48),"")</f>
        <v/>
      </c>
      <c r="BK49" s="24" t="str">
        <f>IF(BK29&lt;=$G9,SUM(BK44:BK48),"")</f>
        <v/>
      </c>
      <c r="BM49" s="24" t="str">
        <f>IF(BM29&lt;=$G9,SUM(BM44:BM48),"")</f>
        <v/>
      </c>
      <c r="BO49" s="24" t="str">
        <f>IF(BO29&lt;=$G9,SUM(BO44:BO48),"")</f>
        <v/>
      </c>
    </row>
    <row r="50" spans="1:67" s="4" customFormat="1" ht="12.75" customHeight="1" thickTop="1">
      <c r="B50" s="5" t="s">
        <v>177</v>
      </c>
      <c r="E50" s="7"/>
      <c r="G50" s="16"/>
      <c r="H50" s="16"/>
      <c r="I50" s="16"/>
      <c r="J50" s="16"/>
      <c r="K50" s="16"/>
      <c r="L50" s="16"/>
      <c r="M50" s="16"/>
      <c r="N50" s="16"/>
      <c r="O50" s="16"/>
      <c r="P50" s="16"/>
      <c r="Q50" s="16"/>
      <c r="R50" s="17"/>
      <c r="S50" s="16"/>
      <c r="T50" s="17"/>
      <c r="U50" s="16"/>
    </row>
    <row r="51" spans="1:67" s="4" customFormat="1" ht="12" customHeight="1">
      <c r="B51" s="3">
        <v>34</v>
      </c>
      <c r="C51" s="4" t="s">
        <v>11</v>
      </c>
      <c r="E51" s="10" t="s">
        <v>97</v>
      </c>
      <c r="G51" s="25"/>
      <c r="H51" s="25"/>
      <c r="I51" s="18">
        <f>G54</f>
        <v>210.00000000000006</v>
      </c>
      <c r="J51" s="16"/>
      <c r="K51" s="18">
        <f>I54</f>
        <v>189.38905820379546</v>
      </c>
      <c r="L51" s="16"/>
      <c r="M51" s="18">
        <f>IF(M29&lt;=$G9,K54,"")</f>
        <v>167.37512777372166</v>
      </c>
      <c r="N51" s="16"/>
      <c r="O51" s="18">
        <f>IF(O29&lt;=$G9,M54,"")</f>
        <v>143.86270714918874</v>
      </c>
      <c r="P51" s="16"/>
      <c r="Q51" s="18">
        <f>IF(Q29&lt;=$G9,O54,"")</f>
        <v>118.74979396991746</v>
      </c>
      <c r="R51" s="17"/>
      <c r="S51" s="18">
        <f>IF(S29&lt;=$G9,Q54,"")</f>
        <v>91.927442565928629</v>
      </c>
      <c r="T51" s="17"/>
      <c r="U51" s="18">
        <f>IF(U29&lt;=$G9,S54,"")</f>
        <v>63.279291325836653</v>
      </c>
      <c r="W51" s="18">
        <f>IF(W29&lt;=$G9,U54,"")</f>
        <v>32.68105789306118</v>
      </c>
      <c r="Y51" s="18" t="str">
        <f>IF(Y29&lt;=$G9,W54,"")</f>
        <v/>
      </c>
      <c r="AA51" s="18" t="str">
        <f>IF(AA29&lt;=$G9,Y54,"")</f>
        <v/>
      </c>
      <c r="AC51" s="18" t="str">
        <f>IF(AC29&lt;=$G9,AA54,"")</f>
        <v/>
      </c>
      <c r="AE51" s="18" t="str">
        <f>IF(AE29&lt;=$G9,AC54,"")</f>
        <v/>
      </c>
      <c r="AG51" s="18" t="str">
        <f>IF(AG29&lt;=$G9,AE54,"")</f>
        <v/>
      </c>
      <c r="AI51" s="18" t="str">
        <f>IF(AI29&lt;=$G9,AG54,"")</f>
        <v/>
      </c>
      <c r="AK51" s="18" t="str">
        <f>IF(AK29&lt;=$G9,AI54,"")</f>
        <v/>
      </c>
      <c r="AM51" s="18" t="str">
        <f>IF(AM29&lt;=$G9,AK54,"")</f>
        <v/>
      </c>
      <c r="AO51" s="18" t="str">
        <f>IF(AO29&lt;=$G9,AM54,"")</f>
        <v/>
      </c>
      <c r="AQ51" s="18" t="str">
        <f>IF(AQ29&lt;=$G9,AO54,"")</f>
        <v/>
      </c>
      <c r="AS51" s="18" t="str">
        <f>IF(AS29&lt;=$G9,AQ54,"")</f>
        <v/>
      </c>
      <c r="AU51" s="18" t="str">
        <f>IF(AU29&lt;=$G9,AS54,"")</f>
        <v/>
      </c>
      <c r="AW51" s="18" t="str">
        <f>IF(AW29&lt;=$G9,AU54,"")</f>
        <v/>
      </c>
      <c r="AY51" s="18" t="str">
        <f>IF(AY29&lt;=$G9,AW54,"")</f>
        <v/>
      </c>
      <c r="BA51" s="18" t="str">
        <f>IF(BA29&lt;=$G9,AY54,"")</f>
        <v/>
      </c>
      <c r="BC51" s="18" t="str">
        <f>IF(BC29&lt;=$G9,BA54,"")</f>
        <v/>
      </c>
      <c r="BE51" s="18" t="str">
        <f>IF(BE29&lt;=$G9,BC54,"")</f>
        <v/>
      </c>
      <c r="BG51" s="18" t="str">
        <f>IF(BG29&lt;=$G9,BE54,"")</f>
        <v/>
      </c>
      <c r="BI51" s="18" t="str">
        <f>IF(BI29&lt;=$G9,BG54,"")</f>
        <v/>
      </c>
      <c r="BK51" s="18" t="str">
        <f>IF(BK29&lt;=$G9,BI54,"")</f>
        <v/>
      </c>
      <c r="BM51" s="18" t="str">
        <f>IF(BM29&lt;=$G9,BK54,"")</f>
        <v/>
      </c>
      <c r="BO51" s="18" t="str">
        <f>IF(BO29&lt;=$G9,BM54,"")</f>
        <v/>
      </c>
    </row>
    <row r="52" spans="1:67" s="4" customFormat="1" ht="12" customHeight="1">
      <c r="B52" s="3">
        <v>35</v>
      </c>
      <c r="C52" s="4" t="s">
        <v>8</v>
      </c>
      <c r="E52" s="10" t="s">
        <v>91</v>
      </c>
      <c r="G52" s="25"/>
      <c r="H52" s="25"/>
      <c r="I52" s="16">
        <f>I42</f>
        <v>-5.6089999999999982</v>
      </c>
      <c r="J52" s="16"/>
      <c r="K52" s="16">
        <f>K42</f>
        <v>1.4276036005790083</v>
      </c>
      <c r="L52" s="16"/>
      <c r="M52" s="16">
        <f>IF(M29&lt;=$G9,M42,"")</f>
        <v>8.3753144721503112</v>
      </c>
      <c r="N52" s="16"/>
      <c r="O52" s="16">
        <f>IF(O29&lt;=$G9,O42,"")</f>
        <v>15.224512836280521</v>
      </c>
      <c r="P52" s="16"/>
      <c r="Q52" s="16">
        <f>IF(Q29&lt;=$G9,Q42,"")</f>
        <v>21.964745653241355</v>
      </c>
      <c r="R52" s="17"/>
      <c r="S52" s="16">
        <f>IF(S29&lt;=$G9,S42,"")</f>
        <v>28.584660979733243</v>
      </c>
      <c r="T52" s="17"/>
      <c r="U52" s="16">
        <f>IF(U29&lt;=$G9,U42,"")</f>
        <v>35.071937412228074</v>
      </c>
      <c r="W52" s="16">
        <f>IF(W29&lt;=$G9,W42,"")</f>
        <v>41.413208259103378</v>
      </c>
      <c r="Y52" s="16" t="str">
        <f>IF(Y29&lt;=$G9,Y42,"")</f>
        <v/>
      </c>
      <c r="AA52" s="16" t="str">
        <f>IF(AA29&lt;=$G9,AA42,"")</f>
        <v/>
      </c>
      <c r="AC52" s="16" t="str">
        <f>IF(AC29&lt;=$G9,AC42,"")</f>
        <v/>
      </c>
      <c r="AE52" s="16" t="str">
        <f>IF(AE29&lt;=$G9,AE42,"")</f>
        <v/>
      </c>
      <c r="AG52" s="16" t="str">
        <f>IF(AG29&lt;=$G9,AG42,"")</f>
        <v/>
      </c>
      <c r="AI52" s="16" t="str">
        <f>IF(AI29&lt;=$G9,AI42,"")</f>
        <v/>
      </c>
      <c r="AK52" s="16" t="str">
        <f>IF(AK29&lt;=$G9,AK42,"")</f>
        <v/>
      </c>
      <c r="AM52" s="16" t="str">
        <f>IF(AM29&lt;=$G9,AM42,"")</f>
        <v/>
      </c>
      <c r="AO52" s="16" t="str">
        <f>IF(AO29&lt;=$G9,AO42,"")</f>
        <v/>
      </c>
      <c r="AQ52" s="16" t="str">
        <f>IF(AQ29&lt;=$G9,AQ42,"")</f>
        <v/>
      </c>
      <c r="AS52" s="16" t="str">
        <f>IF(AS29&lt;=$G9,AS42,"")</f>
        <v/>
      </c>
      <c r="AU52" s="16" t="str">
        <f>IF(AU29&lt;=$G9,AU42,"")</f>
        <v/>
      </c>
      <c r="AW52" s="16" t="str">
        <f>IF(AW29&lt;=$G9,AW42,"")</f>
        <v/>
      </c>
      <c r="AY52" s="16" t="str">
        <f>IF(AY29&lt;=$G9,AY42,"")</f>
        <v/>
      </c>
      <c r="BA52" s="16" t="str">
        <f>IF(BA29&lt;=$G9,BA42,"")</f>
        <v/>
      </c>
      <c r="BC52" s="16" t="str">
        <f>IF(BC29&lt;=$G9,BC42,"")</f>
        <v/>
      </c>
      <c r="BE52" s="16" t="str">
        <f>IF(BE29&lt;=$G9,BE42,"")</f>
        <v/>
      </c>
      <c r="BG52" s="16" t="str">
        <f>IF(BG29&lt;=$G9,BG42,"")</f>
        <v/>
      </c>
      <c r="BI52" s="16" t="str">
        <f>IF(BI29&lt;=$G9,BI42,"")</f>
        <v/>
      </c>
      <c r="BK52" s="16" t="str">
        <f>IF(BK29&lt;=$G9,BK42,"")</f>
        <v/>
      </c>
      <c r="BM52" s="16" t="str">
        <f>IF(BM29&lt;=$G9,BM42,"")</f>
        <v/>
      </c>
      <c r="BO52" s="16" t="str">
        <f>IF(BO29&lt;=$G9,BO42,"")</f>
        <v/>
      </c>
    </row>
    <row r="53" spans="1:67" s="4" customFormat="1" ht="12" customHeight="1">
      <c r="B53" s="3">
        <v>36</v>
      </c>
      <c r="C53" s="4" t="s">
        <v>17</v>
      </c>
      <c r="E53" s="10" t="s">
        <v>98</v>
      </c>
      <c r="G53" s="18">
        <f>-G49</f>
        <v>210.00000000000006</v>
      </c>
      <c r="H53" s="16"/>
      <c r="I53" s="16">
        <f>-I49</f>
        <v>-15.001941796204605</v>
      </c>
      <c r="J53" s="16"/>
      <c r="K53" s="16">
        <f>-K49</f>
        <v>-23.441534030652804</v>
      </c>
      <c r="L53" s="16"/>
      <c r="M53" s="16">
        <f>IF(M29&lt;=$G9,-M49,"")</f>
        <v>-31.88773509668323</v>
      </c>
      <c r="N53" s="16"/>
      <c r="O53" s="16">
        <f>IF(O29&lt;=$G9,-O49,"")</f>
        <v>-40.337426015551799</v>
      </c>
      <c r="P53" s="16"/>
      <c r="Q53" s="16">
        <f>IF(Q29&lt;=$G9,-Q49,"")</f>
        <v>-48.787097057230206</v>
      </c>
      <c r="R53" s="17"/>
      <c r="S53" s="16">
        <f>IF(S29&lt;=$G9,-S49,"")</f>
        <v>-57.23281221982522</v>
      </c>
      <c r="T53" s="17"/>
      <c r="U53" s="16">
        <f>IF(U29&lt;=$G9,-U49,"")</f>
        <v>-65.67017084500354</v>
      </c>
      <c r="W53" s="16">
        <f>IF(W29&lt;=$G9,-W49,"")</f>
        <v>-74.094266152164437</v>
      </c>
      <c r="Y53" s="16" t="str">
        <f>IF(Y29&lt;=$G9,-Y49,"")</f>
        <v/>
      </c>
      <c r="AA53" s="16" t="str">
        <f>IF(AA29&lt;=$G9,-AA49,"")</f>
        <v/>
      </c>
      <c r="AC53" s="16" t="str">
        <f>IF(AC29&lt;=$G9,-AC49,"")</f>
        <v/>
      </c>
      <c r="AE53" s="16" t="str">
        <f>IF(AE29&lt;=$G9,-AE49,"")</f>
        <v/>
      </c>
      <c r="AG53" s="16" t="str">
        <f>IF(AG29&lt;=$G9,-AG49,"")</f>
        <v/>
      </c>
      <c r="AI53" s="16" t="str">
        <f>IF(AI29&lt;=$G9,-AI49,"")</f>
        <v/>
      </c>
      <c r="AK53" s="16" t="str">
        <f>IF(AK29&lt;=$G9,-AK49,"")</f>
        <v/>
      </c>
      <c r="AM53" s="16" t="str">
        <f>IF(AM29&lt;=$G9,-AM49,"")</f>
        <v/>
      </c>
      <c r="AO53" s="16" t="str">
        <f>IF(AO29&lt;=$G9,-AO49,"")</f>
        <v/>
      </c>
      <c r="AQ53" s="16" t="str">
        <f>IF(AQ29&lt;=$G9,-AQ49,"")</f>
        <v/>
      </c>
      <c r="AS53" s="16" t="str">
        <f>IF(AS29&lt;=$G9,-AS49,"")</f>
        <v/>
      </c>
      <c r="AU53" s="16" t="str">
        <f>IF(AU29&lt;=$G9,-AU49,"")</f>
        <v/>
      </c>
      <c r="AW53" s="16" t="str">
        <f>IF(AW29&lt;=$G9,-AW49,"")</f>
        <v/>
      </c>
      <c r="AY53" s="16" t="str">
        <f>IF(AY29&lt;=$G9,-AY49,"")</f>
        <v/>
      </c>
      <c r="BA53" s="16" t="str">
        <f>IF(BA29&lt;=$G9,-BA49,"")</f>
        <v/>
      </c>
      <c r="BC53" s="16" t="str">
        <f>IF(BC29&lt;=$G9,-BC49,"")</f>
        <v/>
      </c>
      <c r="BE53" s="16" t="str">
        <f>IF(BE29&lt;=$G9,-BE49,"")</f>
        <v/>
      </c>
      <c r="BG53" s="16" t="str">
        <f>IF(BG29&lt;=$G9,-BG49,"")</f>
        <v/>
      </c>
      <c r="BI53" s="16" t="str">
        <f>IF(BI29&lt;=$G9,-BI49,"")</f>
        <v/>
      </c>
      <c r="BK53" s="16" t="str">
        <f>IF(BK29&lt;=$G9,-BK49,"")</f>
        <v/>
      </c>
      <c r="BM53" s="16" t="str">
        <f>IF(BM29&lt;=$G9,-BM49,"")</f>
        <v/>
      </c>
      <c r="BO53" s="16" t="str">
        <f>IF(BO29&lt;=$G9,-BO49,"")</f>
        <v/>
      </c>
    </row>
    <row r="54" spans="1:67" s="4" customFormat="1" ht="13.5" customHeight="1" thickBot="1">
      <c r="B54" s="3">
        <v>37</v>
      </c>
      <c r="C54" s="4" t="s">
        <v>12</v>
      </c>
      <c r="E54" s="7" t="s">
        <v>99</v>
      </c>
      <c r="G54" s="24">
        <f>SUM(G51:G53)</f>
        <v>210.00000000000006</v>
      </c>
      <c r="H54" s="16"/>
      <c r="I54" s="24">
        <f>SUM(I51:I53)</f>
        <v>189.38905820379546</v>
      </c>
      <c r="J54" s="16"/>
      <c r="K54" s="24">
        <f>IF(K29&lt;=$G9,ABS(SUM(K51:K53)),"")</f>
        <v>167.37512777372166</v>
      </c>
      <c r="L54" s="16"/>
      <c r="M54" s="24">
        <f>IF(M29&lt;=$G9,ABS(SUM(M51:M53)),"")</f>
        <v>143.86270714918874</v>
      </c>
      <c r="N54" s="16"/>
      <c r="O54" s="24">
        <f>IF(O29&lt;=$G9,ABS(SUM(O51:O53)),"")</f>
        <v>118.74979396991746</v>
      </c>
      <c r="P54" s="16"/>
      <c r="Q54" s="24">
        <f>IF(Q29&lt;=$G9,ABS(SUM(Q51:Q53)),"")</f>
        <v>91.927442565928629</v>
      </c>
      <c r="R54" s="17"/>
      <c r="S54" s="24">
        <f>IF(S29&lt;=$G9,ABS(SUM(S51:S53)),"")</f>
        <v>63.279291325836653</v>
      </c>
      <c r="T54" s="17"/>
      <c r="U54" s="24">
        <f>IF(U29&lt;=$G9,ABS(SUM(U51:U53)),"")</f>
        <v>32.68105789306118</v>
      </c>
      <c r="W54" s="24">
        <f>IF(W29&lt;=$G9,ABS(SUM(W51:W53)),"")</f>
        <v>1.1368683772161603E-13</v>
      </c>
      <c r="Y54" s="24" t="str">
        <f>IF(Y29&lt;=$G9,ABS(SUM(Y51:Y53)),"")</f>
        <v/>
      </c>
      <c r="Z54" s="16"/>
      <c r="AA54" s="24" t="str">
        <f>IF(AA29&lt;=$G9,ABS(SUM(AA51:AA53)),"")</f>
        <v/>
      </c>
      <c r="AB54" s="16"/>
      <c r="AC54" s="24" t="str">
        <f>IF(AC29&lt;=$G9,ABS(SUM(AC51:AC53)),"")</f>
        <v/>
      </c>
      <c r="AD54" s="16"/>
      <c r="AE54" s="24" t="str">
        <f>IF(AE29&lt;=$G9,ABS(SUM(AE51:AE53)),"")</f>
        <v/>
      </c>
      <c r="AF54" s="17"/>
      <c r="AG54" s="24" t="str">
        <f>IF(AG29&lt;=$G9,ABS(SUM(AG51:AG53)),"")</f>
        <v/>
      </c>
      <c r="AH54" s="17"/>
      <c r="AI54" s="24" t="str">
        <f>IF(AI29&lt;=$G9,ABS(SUM(AI51:AI53)),"")</f>
        <v/>
      </c>
      <c r="AK54" s="24" t="str">
        <f>IF(AK29&lt;=$G9,ABS(SUM(AK51:AK53)),"")</f>
        <v/>
      </c>
      <c r="AM54" s="24" t="str">
        <f>IF(AM29&lt;=$G9,ABS(SUM(AM51:AM53)),"")</f>
        <v/>
      </c>
      <c r="AN54" s="16"/>
      <c r="AO54" s="24" t="str">
        <f>IF(AO29&lt;=$G9,ABS(SUM(AO51:AO53)),"")</f>
        <v/>
      </c>
      <c r="AP54" s="16"/>
      <c r="AQ54" s="24" t="str">
        <f>IF(AQ29&lt;=$G9,ABS(SUM(AQ51:AQ53)),"")</f>
        <v/>
      </c>
      <c r="AR54" s="16"/>
      <c r="AS54" s="24" t="str">
        <f>IF(AS29&lt;=$G9,ABS(SUM(AS51:AS53)),"")</f>
        <v/>
      </c>
      <c r="AT54" s="17"/>
      <c r="AU54" s="24" t="str">
        <f>IF(AU29&lt;=$G9,ABS(SUM(AU51:AU53)),"")</f>
        <v/>
      </c>
      <c r="AV54" s="17"/>
      <c r="AW54" s="24" t="str">
        <f>IF(AW29&lt;=$G9,ABS(SUM(AW51:AW53)),"")</f>
        <v/>
      </c>
      <c r="AY54" s="24" t="str">
        <f>IF(AY29&lt;=$G9,ABS(SUM(AY51:AY53)),"")</f>
        <v/>
      </c>
      <c r="BA54" s="24" t="str">
        <f>IF(BA29&lt;=$G9,ABS(SUM(BA51:BA53)),"")</f>
        <v/>
      </c>
      <c r="BB54" s="16"/>
      <c r="BC54" s="24" t="str">
        <f>IF(BC29&lt;=$G9,ABS(SUM(BC51:BC53)),"")</f>
        <v/>
      </c>
      <c r="BD54" s="16"/>
      <c r="BE54" s="24" t="str">
        <f>IF(BE29&lt;=$G9,ABS(SUM(BE51:BE53)),"")</f>
        <v/>
      </c>
      <c r="BF54" s="16"/>
      <c r="BG54" s="24" t="str">
        <f>IF(BG29&lt;=$G9,ABS(SUM(BG51:BG53)),"")</f>
        <v/>
      </c>
      <c r="BH54" s="17"/>
      <c r="BI54" s="24" t="str">
        <f>IF(BI29&lt;=$G9,ABS(SUM(BI51:BI53)),"")</f>
        <v/>
      </c>
      <c r="BJ54" s="17"/>
      <c r="BK54" s="24" t="str">
        <f>IF(BK29&lt;=$G9,ABS(SUM(BK51:BK53)),"")</f>
        <v/>
      </c>
      <c r="BM54" s="24" t="str">
        <f>IF(BM29&lt;=$G9,ABS(SUM(BM51:BM53)),"")</f>
        <v/>
      </c>
      <c r="BO54" s="24" t="str">
        <f>IF(BO29&lt;=$G9,ABS(SUM(BO51:BO53)),"")</f>
        <v/>
      </c>
    </row>
    <row r="55" spans="1:67" ht="9" customHeight="1" thickTop="1">
      <c r="K55" s="60"/>
      <c r="M55" s="60"/>
      <c r="O55" s="60"/>
      <c r="Q55" s="60"/>
      <c r="S55" s="60"/>
      <c r="U55" s="60"/>
      <c r="W55" s="60"/>
      <c r="Y55" s="60"/>
      <c r="AA55" s="60"/>
      <c r="AC55" s="60"/>
      <c r="AE55" s="60"/>
      <c r="AG55" s="60"/>
      <c r="AI55" s="60"/>
      <c r="AK55" s="60"/>
      <c r="AM55" s="60"/>
      <c r="AO55" s="60"/>
      <c r="AQ55" s="60"/>
      <c r="AS55" s="60"/>
      <c r="AU55" s="60"/>
      <c r="AW55" s="60"/>
      <c r="AY55" s="60"/>
      <c r="BA55" s="60"/>
      <c r="BC55" s="60"/>
      <c r="BE55" s="60"/>
      <c r="BG55" s="60"/>
      <c r="BI55" s="60"/>
      <c r="BK55" s="60"/>
      <c r="BM55" s="60"/>
      <c r="BO55" s="60"/>
    </row>
    <row r="56" spans="1:67" s="4" customFormat="1" ht="12" customHeight="1" thickBot="1">
      <c r="B56" s="3">
        <v>38</v>
      </c>
      <c r="C56" s="86" t="s">
        <v>60</v>
      </c>
      <c r="E56" s="7" t="s">
        <v>100</v>
      </c>
      <c r="G56" s="39">
        <f>G54/G35</f>
        <v>0.3000000000000001</v>
      </c>
      <c r="H56" s="23"/>
      <c r="I56" s="39">
        <f>I54/I35</f>
        <v>0.3000000000000001</v>
      </c>
      <c r="J56" s="23"/>
      <c r="K56" s="39">
        <f>IF(K29&lt;=$G9,IF(K29=$G9,"n/a",I54/I35),"")</f>
        <v>0.3000000000000001</v>
      </c>
      <c r="L56" s="23"/>
      <c r="M56" s="39">
        <f>IF(M29&lt;=$G9,IF(M29=$G9,"n/a",K54/K35),"")</f>
        <v>0.3000000000000001</v>
      </c>
      <c r="N56" s="23"/>
      <c r="O56" s="39">
        <f>IF(O29&lt;=$G9,IF(O29=$G9,"n/a",M54/M35),"")</f>
        <v>0.3000000000000001</v>
      </c>
      <c r="P56" s="40"/>
      <c r="Q56" s="39">
        <f>IF(Q29&lt;=$G9,IF(Q29=$G9,"n/a",O54/O35),"")</f>
        <v>0.30000000000000016</v>
      </c>
      <c r="R56" s="41"/>
      <c r="S56" s="39">
        <f>IF(S29&lt;=$G9,IF(S29=$G9,"n/a",Q54/Q35),"")</f>
        <v>0.30000000000000021</v>
      </c>
      <c r="T56" s="17"/>
      <c r="U56" s="39">
        <f>IF(U29&lt;=$G9,IF(U29=$G9,"n/a",S54/S35),"")</f>
        <v>0.30000000000000032</v>
      </c>
      <c r="W56" s="39" t="str">
        <f>IF(W29&lt;=$G9,IF(W29=$G9,"n/a",U54/U35),"")</f>
        <v>n/a</v>
      </c>
      <c r="Y56" s="39" t="str">
        <f>IF(Y29&lt;=$G9,IF(Y29=$G9,"n/a",W54/W35),"")</f>
        <v/>
      </c>
      <c r="AA56" s="39" t="str">
        <f>IF(AA29&lt;=$G9,IF(AA29=$G9,"n/a",Y54/Y35),"")</f>
        <v/>
      </c>
      <c r="AC56" s="39" t="str">
        <f>IF(AC29&lt;=$G9,IF(AC29=$G9,"n/a",AA54/AA35),"")</f>
        <v/>
      </c>
      <c r="AE56" s="39" t="str">
        <f>IF(AE29&lt;=$G9,IF(AE29=$G9,"n/a",AC54/AC35),"")</f>
        <v/>
      </c>
      <c r="AG56" s="39" t="str">
        <f>IF(AG29&lt;=$G9,IF(AG29=$G9,"n/a",AE54/AE35),"")</f>
        <v/>
      </c>
      <c r="AI56" s="39" t="str">
        <f>IF(AI29&lt;=$G9,IF(AI29=$G9,"n/a",AG54/AG35),"")</f>
        <v/>
      </c>
      <c r="AK56" s="39" t="str">
        <f>IF(AK29&lt;=$G9,IF(AK29=$G9,"n/a",AI54/AI35),"")</f>
        <v/>
      </c>
      <c r="AM56" s="39" t="str">
        <f>IF(AM29&lt;=$G9,IF(AM29=$G9,"n/a",AK54/AK35),"")</f>
        <v/>
      </c>
      <c r="AO56" s="39" t="str">
        <f>IF(AO29&lt;=$G9,IF(AO29=$G9,"n/a",AM54/AM35),"")</f>
        <v/>
      </c>
      <c r="AQ56" s="39" t="str">
        <f>IF(AQ29&lt;=$G9,IF(AQ29=$G9,"n/a",AO54/AO35),"")</f>
        <v/>
      </c>
      <c r="AS56" s="39" t="str">
        <f>IF(AS29&lt;=$G9,IF(AS29=$G9,"n/a",AQ54/AQ35),"")</f>
        <v/>
      </c>
      <c r="AU56" s="39" t="str">
        <f>IF(AU29&lt;=$G9,IF(AU29=$G9,"n/a",AS54/AS35),"")</f>
        <v/>
      </c>
      <c r="AW56" s="39" t="str">
        <f>IF(AW29&lt;=$G9,IF(AW29=$G9,"n/a",AU54/AU35),"")</f>
        <v/>
      </c>
      <c r="AY56" s="39" t="str">
        <f>IF(AY29&lt;=$G9,IF(AY29=$G9,"n/a",AW54/AW35),"")</f>
        <v/>
      </c>
      <c r="BA56" s="39" t="str">
        <f>IF(BA29&lt;=$G9,IF(BA29=$G9,"n/a",AY54/AY35),"")</f>
        <v/>
      </c>
      <c r="BC56" s="39" t="str">
        <f>IF(BC29&lt;=$G9,IF(BC29=$G9,"n/a",BA54/BA35),"")</f>
        <v/>
      </c>
      <c r="BE56" s="39" t="str">
        <f>IF(BE29&lt;=$G9,IF(BE29=$G9,"n/a",BC54/BC35),"")</f>
        <v/>
      </c>
      <c r="BG56" s="39" t="str">
        <f>IF(BG29&lt;=$G9,IF(BG29=$G9,"n/a",BE54/BE35),"")</f>
        <v/>
      </c>
      <c r="BI56" s="39" t="str">
        <f>IF(BI29&lt;=$G9,IF(BI29=$G9,"n/a",BG54/BG35),"")</f>
        <v/>
      </c>
      <c r="BK56" s="39" t="str">
        <f>IF(BK29&lt;=$G9,IF(BK29=$G9,"n/a",BI54/BI35),"")</f>
        <v/>
      </c>
      <c r="BM56" s="39" t="str">
        <f>IF(BM29&lt;=$G9,IF(BM29=$G9,"n/a",BK54/BK35),"")</f>
        <v/>
      </c>
      <c r="BO56" s="39" t="str">
        <f>IF(BO29&lt;=$G9,IF(BO29=$G9,"n/a",BM54/BM35),"")</f>
        <v/>
      </c>
    </row>
    <row r="57" spans="1:67" s="4" customFormat="1" ht="2.25" customHeight="1" thickTop="1">
      <c r="B57" s="3"/>
      <c r="C57" s="62"/>
      <c r="E57" s="7"/>
      <c r="G57" s="40"/>
      <c r="H57" s="23"/>
      <c r="I57" s="40"/>
      <c r="J57" s="23"/>
      <c r="K57" s="40"/>
      <c r="L57" s="23"/>
      <c r="M57" s="40"/>
      <c r="N57" s="23"/>
      <c r="O57" s="40"/>
      <c r="P57" s="40"/>
      <c r="Q57" s="40"/>
      <c r="R57" s="41"/>
      <c r="S57" s="40"/>
      <c r="T57" s="17"/>
      <c r="U57" s="40"/>
      <c r="W57" s="40"/>
      <c r="Y57" s="40"/>
      <c r="AA57" s="40"/>
      <c r="AC57" s="40"/>
      <c r="AE57" s="40"/>
      <c r="AG57" s="40"/>
      <c r="AI57" s="40"/>
      <c r="AK57" s="40"/>
      <c r="AM57" s="40"/>
      <c r="AO57" s="40"/>
      <c r="AQ57" s="40"/>
      <c r="AS57" s="40"/>
      <c r="AU57" s="40"/>
      <c r="AW57" s="40"/>
      <c r="AY57" s="40"/>
      <c r="BA57" s="40"/>
      <c r="BC57" s="40"/>
      <c r="BE57" s="40"/>
      <c r="BG57" s="40"/>
      <c r="BI57" s="40"/>
      <c r="BK57" s="40"/>
      <c r="BM57" s="40"/>
      <c r="BO57" s="40"/>
    </row>
    <row r="58" spans="1:67" s="4" customFormat="1" ht="21.75" customHeight="1">
      <c r="A58" s="65" t="s">
        <v>157</v>
      </c>
      <c r="B58" s="3"/>
      <c r="E58" s="7"/>
      <c r="G58" s="40"/>
      <c r="H58" s="23"/>
      <c r="I58" s="40"/>
      <c r="J58" s="23"/>
      <c r="K58" s="40"/>
      <c r="L58" s="23"/>
      <c r="M58" s="40"/>
      <c r="N58" s="23"/>
      <c r="O58" s="40"/>
      <c r="P58" s="40"/>
      <c r="Q58" s="40"/>
      <c r="R58" s="41"/>
      <c r="S58" s="40"/>
      <c r="T58" s="17"/>
      <c r="U58" s="40"/>
      <c r="W58" s="40"/>
      <c r="Y58" s="40"/>
      <c r="AA58" s="40"/>
      <c r="AC58" s="40"/>
      <c r="AE58" s="40"/>
      <c r="AG58" s="40"/>
      <c r="AI58" s="40"/>
      <c r="AK58" s="40"/>
      <c r="AM58" s="40"/>
      <c r="AO58" s="40"/>
      <c r="AQ58" s="40"/>
      <c r="AS58" s="40"/>
      <c r="AU58" s="40"/>
      <c r="AW58" s="40"/>
      <c r="AY58" s="40"/>
      <c r="BA58" s="40"/>
      <c r="BC58" s="40"/>
      <c r="BE58" s="40"/>
      <c r="BG58" s="40"/>
      <c r="BI58" s="40"/>
      <c r="BK58" s="40"/>
      <c r="BM58" s="40"/>
    </row>
    <row r="59" spans="1:67" s="4" customFormat="1" ht="3" customHeight="1">
      <c r="A59" s="65"/>
      <c r="B59" s="3"/>
      <c r="E59" s="7"/>
      <c r="G59" s="40"/>
      <c r="H59" s="23"/>
      <c r="I59" s="40"/>
      <c r="J59" s="23"/>
      <c r="K59" s="40"/>
      <c r="L59" s="23"/>
      <c r="M59" s="40"/>
      <c r="N59" s="23"/>
      <c r="O59" s="40"/>
      <c r="P59" s="40"/>
      <c r="Q59" s="40"/>
      <c r="R59" s="41"/>
      <c r="S59" s="40"/>
      <c r="T59" s="17"/>
      <c r="U59" s="40"/>
      <c r="W59" s="40"/>
      <c r="Y59" s="40"/>
      <c r="AA59" s="40"/>
      <c r="AC59" s="40"/>
      <c r="AE59" s="40"/>
      <c r="AG59" s="40"/>
      <c r="AI59" s="40"/>
      <c r="AK59" s="40"/>
      <c r="AM59" s="40"/>
      <c r="AO59" s="40"/>
      <c r="AQ59" s="40"/>
      <c r="AS59" s="40"/>
      <c r="AU59" s="40"/>
      <c r="AW59" s="40"/>
      <c r="AY59" s="40"/>
      <c r="BA59" s="40"/>
      <c r="BC59" s="40"/>
      <c r="BE59" s="40"/>
      <c r="BG59" s="40"/>
      <c r="BI59" s="40"/>
      <c r="BK59" s="40"/>
      <c r="BM59" s="40"/>
    </row>
    <row r="60" spans="1:67" s="4" customFormat="1" ht="12" customHeight="1">
      <c r="A60" s="61" t="s">
        <v>128</v>
      </c>
      <c r="B60" s="3"/>
      <c r="E60" s="7"/>
      <c r="G60" s="40"/>
      <c r="H60" s="23"/>
      <c r="I60" s="40"/>
      <c r="J60" s="23"/>
      <c r="K60" s="40"/>
      <c r="L60" s="23"/>
      <c r="M60" s="40"/>
      <c r="N60" s="23"/>
      <c r="O60" s="40"/>
      <c r="P60" s="40"/>
      <c r="Q60" s="40"/>
      <c r="R60" s="41"/>
      <c r="S60" s="40"/>
      <c r="T60" s="17"/>
      <c r="U60" s="40"/>
      <c r="W60" s="40"/>
      <c r="Y60" s="40"/>
      <c r="AA60" s="40"/>
      <c r="AC60" s="40"/>
      <c r="AE60" s="40"/>
      <c r="AG60" s="40"/>
      <c r="AI60" s="40"/>
      <c r="AK60" s="40"/>
      <c r="AM60" s="40"/>
      <c r="AO60" s="40"/>
      <c r="AQ60" s="40"/>
      <c r="AS60" s="40"/>
      <c r="AU60" s="40"/>
      <c r="AW60" s="40"/>
      <c r="AY60" s="40"/>
      <c r="BA60" s="40"/>
      <c r="BC60" s="40"/>
      <c r="BE60" s="40"/>
      <c r="BG60" s="40"/>
      <c r="BI60" s="40"/>
      <c r="BK60" s="40"/>
      <c r="BM60" s="40"/>
    </row>
    <row r="61" spans="1:67" s="4" customFormat="1" ht="12" customHeight="1">
      <c r="A61" s="61" t="s">
        <v>176</v>
      </c>
      <c r="B61" s="3"/>
      <c r="E61" s="7"/>
      <c r="G61" s="40"/>
      <c r="H61" s="23"/>
      <c r="I61" s="40"/>
      <c r="J61" s="23"/>
      <c r="K61" s="40"/>
      <c r="L61" s="23"/>
      <c r="M61" s="40"/>
      <c r="N61" s="23"/>
      <c r="O61" s="40"/>
      <c r="P61" s="40"/>
      <c r="Q61" s="40"/>
      <c r="R61" s="41"/>
      <c r="S61" s="40"/>
      <c r="T61" s="17"/>
      <c r="U61" s="40"/>
      <c r="W61" s="40"/>
      <c r="Y61" s="40"/>
      <c r="AA61" s="40"/>
      <c r="AC61" s="40"/>
      <c r="AE61" s="40"/>
      <c r="AG61" s="40"/>
      <c r="AI61" s="40"/>
      <c r="AK61" s="40"/>
      <c r="AM61" s="40"/>
      <c r="AO61" s="40"/>
      <c r="AQ61" s="40"/>
      <c r="AS61" s="40"/>
      <c r="AU61" s="40"/>
      <c r="AW61" s="40"/>
      <c r="AY61" s="40"/>
      <c r="BA61" s="40"/>
      <c r="BC61" s="40"/>
      <c r="BE61" s="40"/>
      <c r="BG61" s="40"/>
      <c r="BI61" s="40"/>
      <c r="BK61" s="40"/>
      <c r="BM61" s="40"/>
    </row>
    <row r="62" spans="1:67" s="4" customFormat="1" ht="12" customHeight="1">
      <c r="A62" s="61" t="s">
        <v>59</v>
      </c>
      <c r="B62" s="3"/>
      <c r="E62" s="7"/>
      <c r="G62" s="40"/>
      <c r="H62" s="23"/>
      <c r="I62" s="40"/>
      <c r="J62" s="23"/>
      <c r="K62" s="40"/>
      <c r="L62" s="23"/>
      <c r="M62" s="40"/>
      <c r="N62" s="23"/>
      <c r="O62" s="40"/>
      <c r="P62" s="40"/>
      <c r="Q62" s="40"/>
      <c r="R62" s="41"/>
      <c r="S62" s="40"/>
      <c r="T62" s="17"/>
      <c r="U62" s="40"/>
      <c r="W62" s="40"/>
      <c r="Y62" s="40"/>
      <c r="AA62" s="40"/>
      <c r="AC62" s="40"/>
      <c r="AE62" s="40"/>
      <c r="AG62" s="40"/>
      <c r="AI62" s="40"/>
      <c r="AK62" s="40"/>
      <c r="AM62" s="40"/>
      <c r="AO62" s="40"/>
      <c r="AQ62" s="40"/>
      <c r="AS62" s="40"/>
      <c r="AU62" s="40"/>
      <c r="AW62" s="40"/>
      <c r="AY62" s="40"/>
      <c r="BA62" s="40"/>
      <c r="BC62" s="40"/>
      <c r="BE62" s="40"/>
      <c r="BG62" s="40"/>
      <c r="BI62" s="40"/>
      <c r="BK62" s="40"/>
      <c r="BM62" s="40"/>
    </row>
    <row r="63" spans="1:67" s="4" customFormat="1" ht="12" customHeight="1">
      <c r="A63" s="53" t="s">
        <v>76</v>
      </c>
      <c r="B63" s="3"/>
      <c r="E63" s="7"/>
      <c r="G63" s="40"/>
      <c r="H63" s="23"/>
      <c r="I63" s="40"/>
      <c r="J63" s="23"/>
      <c r="K63" s="40"/>
      <c r="L63" s="23"/>
      <c r="M63" s="40"/>
      <c r="N63" s="23"/>
      <c r="O63" s="40"/>
      <c r="P63" s="40"/>
      <c r="Q63" s="40"/>
      <c r="R63" s="41"/>
      <c r="S63" s="40"/>
      <c r="T63" s="17"/>
      <c r="U63" s="40"/>
      <c r="W63" s="40"/>
      <c r="Y63" s="40"/>
      <c r="AA63" s="40"/>
      <c r="AC63" s="40"/>
      <c r="AE63" s="40"/>
      <c r="AG63" s="40"/>
      <c r="AK63" s="40"/>
      <c r="AM63" s="40"/>
      <c r="AO63" s="40"/>
      <c r="AQ63" s="40"/>
      <c r="AS63" s="40"/>
      <c r="AU63" s="40"/>
      <c r="AW63" s="40"/>
      <c r="AY63" s="40"/>
      <c r="BA63" s="40"/>
      <c r="BC63" s="40"/>
      <c r="BE63" s="40"/>
      <c r="BG63" s="40"/>
      <c r="BI63" s="40"/>
      <c r="BK63" s="40"/>
      <c r="BM63" s="40"/>
    </row>
    <row r="64" spans="1:67" s="4" customFormat="1" ht="12" customHeight="1">
      <c r="A64" s="61" t="s">
        <v>168</v>
      </c>
      <c r="B64" s="3"/>
      <c r="E64" s="7"/>
      <c r="G64" s="40"/>
      <c r="H64" s="23"/>
      <c r="I64" s="40"/>
      <c r="J64" s="23"/>
      <c r="K64" s="40"/>
      <c r="L64" s="23"/>
      <c r="M64" s="40"/>
      <c r="N64" s="23"/>
      <c r="O64" s="40"/>
      <c r="P64" s="40"/>
      <c r="Q64" s="40"/>
      <c r="R64" s="41"/>
      <c r="S64" s="40"/>
      <c r="T64" s="17"/>
      <c r="U64" s="40"/>
      <c r="W64" s="40"/>
      <c r="Y64" s="40"/>
      <c r="AA64" s="40"/>
      <c r="AC64" s="40"/>
      <c r="AE64" s="40"/>
      <c r="AG64" s="40"/>
      <c r="AK64" s="40"/>
      <c r="AM64" s="40"/>
      <c r="AO64" s="40"/>
      <c r="AQ64" s="40"/>
      <c r="AS64" s="40"/>
      <c r="AU64" s="40"/>
      <c r="AW64" s="40"/>
      <c r="AY64" s="40"/>
      <c r="BA64" s="40"/>
      <c r="BC64" s="40"/>
      <c r="BE64" s="40"/>
      <c r="BG64" s="40"/>
      <c r="BI64" s="40"/>
      <c r="BK64" s="40"/>
      <c r="BM64" s="40"/>
    </row>
    <row r="65" spans="1:65" s="4" customFormat="1" ht="12" customHeight="1">
      <c r="A65" s="61" t="s">
        <v>77</v>
      </c>
      <c r="B65" s="3"/>
      <c r="E65" s="7"/>
      <c r="G65" s="40"/>
      <c r="H65" s="23"/>
      <c r="I65" s="40"/>
      <c r="J65" s="23"/>
      <c r="K65" s="40"/>
      <c r="L65" s="23"/>
      <c r="M65" s="40"/>
      <c r="N65" s="23"/>
      <c r="O65" s="40"/>
      <c r="P65" s="40"/>
      <c r="Q65" s="40"/>
      <c r="R65" s="41"/>
      <c r="S65" s="40"/>
      <c r="T65" s="17"/>
      <c r="U65" s="40"/>
      <c r="W65" s="82"/>
      <c r="Y65" s="40"/>
      <c r="AA65" s="40"/>
      <c r="AC65" s="40"/>
      <c r="AE65" s="40"/>
      <c r="AG65" s="40"/>
      <c r="AK65" s="40"/>
      <c r="AM65" s="40"/>
      <c r="AO65" s="40"/>
      <c r="AQ65" s="40"/>
      <c r="AS65" s="40"/>
      <c r="AU65" s="40"/>
      <c r="AW65" s="40"/>
      <c r="AY65" s="40"/>
      <c r="BA65" s="40"/>
      <c r="BC65" s="40"/>
      <c r="BE65" s="40"/>
      <c r="BG65" s="40"/>
      <c r="BI65" s="40"/>
      <c r="BK65" s="40"/>
      <c r="BM65" s="40"/>
    </row>
    <row r="66" spans="1:65" s="4" customFormat="1" ht="12" customHeight="1">
      <c r="B66" s="3"/>
      <c r="E66" s="7"/>
      <c r="G66" s="40"/>
      <c r="H66" s="23"/>
      <c r="I66" s="40"/>
      <c r="J66" s="23"/>
      <c r="K66" s="40"/>
      <c r="L66" s="23"/>
      <c r="M66" s="40"/>
      <c r="N66" s="23"/>
      <c r="O66" s="40"/>
      <c r="P66" s="40"/>
      <c r="Q66" s="40"/>
      <c r="R66" s="41"/>
      <c r="S66" s="40"/>
      <c r="T66" s="17"/>
      <c r="U66" s="40"/>
      <c r="W66" s="40"/>
      <c r="Y66" s="40"/>
      <c r="AA66" s="40"/>
      <c r="AC66" s="40"/>
      <c r="AE66" s="40"/>
      <c r="AG66" s="40"/>
      <c r="AK66" s="40"/>
      <c r="AM66" s="40"/>
      <c r="AO66" s="40"/>
      <c r="AQ66" s="40"/>
      <c r="AS66" s="40"/>
      <c r="AU66" s="40"/>
      <c r="AW66" s="40"/>
      <c r="AY66" s="40"/>
      <c r="BA66" s="40"/>
      <c r="BC66" s="40"/>
      <c r="BE66" s="40"/>
      <c r="BG66" s="40"/>
      <c r="BI66" s="40"/>
      <c r="BK66" s="40"/>
      <c r="BM66" s="40"/>
    </row>
    <row r="67" spans="1:65" s="4" customFormat="1" ht="12" customHeight="1">
      <c r="B67" s="108" t="s">
        <v>133</v>
      </c>
      <c r="E67" s="7"/>
      <c r="G67" s="40"/>
      <c r="H67" s="23"/>
      <c r="I67" s="40"/>
      <c r="J67" s="23"/>
      <c r="K67" s="40"/>
      <c r="L67" s="23"/>
      <c r="M67" s="40"/>
      <c r="N67" s="23"/>
      <c r="O67" s="40"/>
      <c r="P67" s="40"/>
      <c r="Q67" s="40"/>
      <c r="R67" s="41"/>
      <c r="S67" s="40"/>
      <c r="T67" s="17"/>
      <c r="U67" s="40"/>
      <c r="W67" s="40"/>
      <c r="Y67" s="40"/>
      <c r="AA67" s="40"/>
      <c r="AC67" s="40"/>
      <c r="AE67" s="40"/>
      <c r="AG67" s="40"/>
      <c r="AK67" s="40"/>
      <c r="AM67" s="40"/>
      <c r="AO67" s="40"/>
      <c r="AQ67" s="40"/>
      <c r="AS67" s="40"/>
      <c r="AU67" s="40"/>
      <c r="AW67" s="40"/>
      <c r="AY67" s="40"/>
      <c r="BA67" s="40"/>
      <c r="BC67" s="40"/>
      <c r="BE67" s="40"/>
      <c r="BG67" s="40"/>
      <c r="BI67" s="40"/>
      <c r="BK67" s="40"/>
      <c r="BM67" s="40"/>
    </row>
    <row r="68" spans="1:65" s="4" customFormat="1" ht="12" customHeight="1">
      <c r="B68" s="3"/>
      <c r="E68" s="7"/>
      <c r="G68" s="40"/>
      <c r="H68" s="23"/>
      <c r="I68" s="40"/>
      <c r="J68" s="23"/>
      <c r="K68" s="40"/>
      <c r="L68" s="23"/>
      <c r="M68" s="40"/>
      <c r="N68" s="23"/>
      <c r="O68" s="40"/>
      <c r="P68" s="40"/>
      <c r="Q68" s="40"/>
      <c r="R68" s="41"/>
      <c r="S68" s="40"/>
      <c r="T68" s="17"/>
      <c r="U68" s="40"/>
      <c r="W68" s="40"/>
      <c r="Y68" s="40"/>
      <c r="AA68" s="40"/>
      <c r="AC68" s="40"/>
      <c r="AE68" s="40"/>
      <c r="AG68" s="40"/>
      <c r="AK68" s="40"/>
      <c r="AM68" s="40"/>
      <c r="AO68" s="40"/>
      <c r="AQ68" s="40"/>
      <c r="AS68" s="40"/>
      <c r="AU68" s="40"/>
      <c r="AW68" s="40"/>
      <c r="AY68" s="40"/>
      <c r="BA68" s="40"/>
      <c r="BC68" s="40"/>
      <c r="BE68" s="40"/>
      <c r="BG68" s="40"/>
      <c r="BI68" s="40"/>
      <c r="BK68" s="40"/>
      <c r="BM68" s="40"/>
    </row>
    <row r="69" spans="1:65" s="4" customFormat="1" ht="12" customHeight="1">
      <c r="B69" s="3"/>
      <c r="E69" s="7"/>
      <c r="G69" s="40"/>
      <c r="H69" s="23"/>
      <c r="I69" s="40"/>
      <c r="J69" s="23"/>
      <c r="K69" s="40"/>
      <c r="L69" s="23"/>
      <c r="M69" s="40"/>
      <c r="N69" s="23"/>
      <c r="O69" s="40"/>
      <c r="P69" s="40"/>
      <c r="Q69" s="40"/>
      <c r="R69" s="41"/>
      <c r="S69" s="40"/>
      <c r="T69" s="17"/>
      <c r="U69" s="40"/>
      <c r="W69" s="40"/>
      <c r="Y69" s="40"/>
      <c r="AA69" s="40"/>
      <c r="AC69" s="40"/>
      <c r="AE69" s="40"/>
      <c r="AG69" s="40"/>
      <c r="AK69" s="40"/>
      <c r="AM69" s="40"/>
      <c r="AO69" s="40"/>
      <c r="AQ69" s="40"/>
      <c r="AS69" s="40"/>
      <c r="AU69" s="40"/>
      <c r="AW69" s="40"/>
      <c r="AY69" s="40"/>
      <c r="BA69" s="40"/>
      <c r="BC69" s="40"/>
      <c r="BE69" s="40"/>
      <c r="BG69" s="40"/>
      <c r="BI69" s="40"/>
      <c r="BK69" s="40"/>
      <c r="BM69" s="40"/>
    </row>
    <row r="70" spans="1:65" s="4" customFormat="1" ht="12" customHeight="1">
      <c r="B70" s="3"/>
      <c r="E70" s="7"/>
      <c r="G70" s="40"/>
      <c r="H70" s="23"/>
      <c r="I70" s="40"/>
      <c r="J70" s="23"/>
      <c r="K70" s="40"/>
      <c r="L70" s="23"/>
      <c r="M70" s="40"/>
      <c r="N70" s="23"/>
      <c r="O70" s="40"/>
      <c r="P70" s="40"/>
      <c r="Q70" s="40"/>
      <c r="R70" s="41"/>
      <c r="S70" s="40"/>
      <c r="T70" s="17"/>
      <c r="U70" s="40"/>
      <c r="W70" s="40"/>
      <c r="Y70" s="40"/>
      <c r="AA70" s="40"/>
      <c r="AC70" s="40"/>
      <c r="AE70" s="40"/>
      <c r="AG70" s="40"/>
      <c r="AK70" s="40"/>
      <c r="AM70" s="40"/>
      <c r="AO70" s="40"/>
      <c r="AQ70" s="40"/>
      <c r="AS70" s="40"/>
      <c r="AU70" s="40"/>
      <c r="AW70" s="40"/>
      <c r="AY70" s="40"/>
      <c r="BA70" s="40"/>
      <c r="BC70" s="40"/>
      <c r="BE70" s="40"/>
      <c r="BG70" s="40"/>
      <c r="BI70" s="40"/>
      <c r="BK70" s="40"/>
      <c r="BM70" s="40"/>
    </row>
    <row r="71" spans="1:65" s="4" customFormat="1" ht="12" customHeight="1">
      <c r="B71" s="101" t="s">
        <v>70</v>
      </c>
      <c r="D71" s="64"/>
      <c r="E71" s="7"/>
      <c r="G71" s="40"/>
      <c r="H71" s="23"/>
      <c r="I71" s="40"/>
      <c r="J71" s="23"/>
      <c r="K71" s="40"/>
      <c r="L71" s="23"/>
      <c r="M71" s="40"/>
      <c r="N71" s="23"/>
      <c r="O71" s="40"/>
      <c r="P71" s="40"/>
      <c r="Q71" s="40"/>
      <c r="R71" s="41"/>
      <c r="S71" s="40"/>
      <c r="T71" s="17"/>
      <c r="U71" s="40"/>
      <c r="W71" s="40"/>
      <c r="Y71" s="40"/>
      <c r="AA71" s="40"/>
      <c r="AC71" s="40"/>
      <c r="AE71" s="40"/>
      <c r="AG71" s="40"/>
      <c r="AK71" s="40"/>
      <c r="AM71" s="40"/>
      <c r="AO71" s="40"/>
      <c r="AQ71" s="40"/>
      <c r="AS71" s="40"/>
      <c r="AU71" s="40"/>
      <c r="AW71" s="40"/>
      <c r="AY71" s="40"/>
      <c r="BA71" s="40"/>
      <c r="BC71" s="40"/>
      <c r="BE71" s="40"/>
      <c r="BG71" s="40"/>
      <c r="BI71" s="40"/>
      <c r="BK71" s="40"/>
      <c r="BM71" s="40"/>
    </row>
    <row r="72" spans="1:65" s="4" customFormat="1" ht="12" customHeight="1">
      <c r="B72" s="101" t="s">
        <v>68</v>
      </c>
      <c r="D72" s="64"/>
      <c r="E72" s="7"/>
      <c r="G72" s="40"/>
      <c r="H72" s="23"/>
      <c r="I72" s="40"/>
      <c r="J72" s="23"/>
      <c r="K72" s="40"/>
      <c r="L72" s="23"/>
      <c r="M72" s="40"/>
      <c r="N72" s="23"/>
      <c r="O72" s="40"/>
      <c r="P72" s="40"/>
      <c r="Q72" s="40"/>
      <c r="R72" s="41"/>
      <c r="S72" s="40"/>
      <c r="T72" s="17"/>
      <c r="U72" s="40"/>
      <c r="W72" s="40"/>
      <c r="Y72" s="40"/>
      <c r="AA72" s="40"/>
      <c r="AC72" s="40"/>
      <c r="AE72" s="40"/>
      <c r="AG72" s="40"/>
      <c r="AK72" s="40"/>
      <c r="AM72" s="40"/>
      <c r="AO72" s="40"/>
      <c r="AQ72" s="40"/>
      <c r="AS72" s="40"/>
      <c r="AU72" s="40"/>
      <c r="AW72" s="40"/>
      <c r="AY72" s="40"/>
      <c r="BA72" s="40"/>
      <c r="BC72" s="40"/>
      <c r="BE72" s="40"/>
      <c r="BG72" s="40"/>
      <c r="BI72" s="40"/>
      <c r="BK72" s="40"/>
      <c r="BM72" s="40"/>
    </row>
    <row r="73" spans="1:65" s="4" customFormat="1" ht="12" customHeight="1">
      <c r="B73" s="102" t="s">
        <v>71</v>
      </c>
      <c r="D73" s="64"/>
      <c r="E73" s="7"/>
      <c r="G73" s="40"/>
      <c r="H73" s="23"/>
      <c r="I73" s="40"/>
      <c r="J73" s="23"/>
      <c r="K73" s="40"/>
      <c r="L73" s="23"/>
      <c r="M73" s="40"/>
      <c r="N73" s="23"/>
      <c r="O73" s="40"/>
      <c r="P73" s="40"/>
      <c r="Q73" s="40"/>
      <c r="R73" s="41"/>
      <c r="S73" s="40"/>
      <c r="T73" s="17"/>
      <c r="U73" s="40"/>
      <c r="W73" s="40"/>
      <c r="Y73" s="40"/>
      <c r="AA73" s="40"/>
      <c r="AC73" s="40"/>
      <c r="AE73" s="40"/>
      <c r="AG73" s="40"/>
      <c r="AK73" s="40"/>
      <c r="AM73" s="40"/>
      <c r="AO73" s="40"/>
      <c r="AQ73" s="40"/>
      <c r="AS73" s="40"/>
      <c r="AU73" s="40"/>
      <c r="AW73" s="40"/>
      <c r="AY73" s="40"/>
      <c r="BA73" s="40"/>
      <c r="BC73" s="40"/>
      <c r="BE73" s="40"/>
      <c r="BG73" s="40"/>
      <c r="BI73" s="40"/>
      <c r="BK73" s="40"/>
      <c r="BM73" s="40"/>
    </row>
    <row r="74" spans="1:65" s="4" customFormat="1" ht="12" customHeight="1">
      <c r="B74" s="109" t="s">
        <v>134</v>
      </c>
      <c r="D74" s="64"/>
      <c r="E74" s="7"/>
      <c r="G74" s="40"/>
      <c r="H74" s="23"/>
      <c r="I74" s="40"/>
      <c r="J74" s="23"/>
      <c r="K74" s="40"/>
      <c r="L74" s="23"/>
      <c r="M74" s="40"/>
      <c r="N74" s="23"/>
      <c r="O74" s="40"/>
      <c r="P74" s="40"/>
      <c r="Q74" s="40"/>
      <c r="R74" s="41"/>
      <c r="S74" s="40"/>
      <c r="T74" s="17"/>
      <c r="U74" s="40"/>
      <c r="W74" s="40"/>
      <c r="Y74" s="40"/>
      <c r="AA74" s="40"/>
      <c r="AC74" s="40"/>
      <c r="AE74" s="40"/>
      <c r="AG74" s="40"/>
      <c r="AK74" s="40"/>
      <c r="AM74" s="40"/>
      <c r="AO74" s="40"/>
      <c r="AQ74" s="40"/>
      <c r="AS74" s="40"/>
      <c r="AU74" s="40"/>
      <c r="AW74" s="40"/>
      <c r="AY74" s="40"/>
      <c r="BA74" s="40"/>
      <c r="BC74" s="40"/>
      <c r="BE74" s="40"/>
      <c r="BG74" s="40"/>
      <c r="BI74" s="40"/>
      <c r="BK74" s="40"/>
      <c r="BM74" s="40"/>
    </row>
    <row r="75" spans="1:65" s="4" customFormat="1" ht="12" customHeight="1">
      <c r="B75" s="101" t="s">
        <v>69</v>
      </c>
      <c r="E75" s="7"/>
      <c r="G75" s="40"/>
      <c r="H75" s="23"/>
      <c r="I75" s="40"/>
      <c r="J75" s="23"/>
      <c r="K75" s="40"/>
      <c r="L75" s="23"/>
      <c r="M75" s="40"/>
      <c r="N75" s="23"/>
      <c r="O75" s="40"/>
      <c r="P75" s="40"/>
      <c r="Q75" s="40"/>
      <c r="R75" s="41"/>
      <c r="S75" s="40"/>
      <c r="T75" s="17"/>
      <c r="U75" s="40"/>
      <c r="W75" s="40"/>
      <c r="Y75" s="40"/>
      <c r="AA75" s="40"/>
      <c r="AC75" s="40"/>
      <c r="AE75" s="40"/>
      <c r="AG75" s="40"/>
      <c r="AK75" s="40"/>
      <c r="AM75" s="40"/>
      <c r="AO75" s="40"/>
      <c r="AQ75" s="40"/>
      <c r="AS75" s="40"/>
      <c r="AU75" s="40"/>
      <c r="AW75" s="40"/>
      <c r="AY75" s="40"/>
      <c r="BA75" s="40"/>
      <c r="BC75" s="40"/>
      <c r="BE75" s="40"/>
      <c r="BG75" s="40"/>
      <c r="BI75" s="40"/>
      <c r="BK75" s="40"/>
      <c r="BM75" s="40"/>
    </row>
    <row r="76" spans="1:65" s="4" customFormat="1" ht="12" customHeight="1">
      <c r="B76" s="103" t="s">
        <v>72</v>
      </c>
      <c r="E76" s="7"/>
      <c r="G76" s="40"/>
      <c r="H76" s="23"/>
      <c r="I76" s="40"/>
      <c r="J76" s="23"/>
      <c r="K76" s="40"/>
      <c r="L76" s="23"/>
      <c r="M76" s="40"/>
      <c r="N76" s="23"/>
      <c r="O76" s="40"/>
      <c r="P76" s="40"/>
      <c r="Q76" s="40"/>
      <c r="R76" s="41"/>
      <c r="S76" s="40"/>
      <c r="T76" s="17"/>
      <c r="U76" s="40"/>
      <c r="W76" s="40"/>
      <c r="Y76" s="40"/>
      <c r="AA76" s="40"/>
      <c r="AC76" s="40"/>
      <c r="AE76" s="40"/>
      <c r="AG76" s="40"/>
      <c r="AK76" s="40"/>
      <c r="AM76" s="40"/>
      <c r="AO76" s="40"/>
      <c r="AQ76" s="40"/>
      <c r="AS76" s="40"/>
      <c r="AU76" s="40"/>
      <c r="AW76" s="40"/>
      <c r="AY76" s="40"/>
      <c r="BA76" s="40"/>
      <c r="BC76" s="40"/>
      <c r="BE76" s="40"/>
      <c r="BG76" s="40"/>
      <c r="BI76" s="40"/>
      <c r="BK76" s="40"/>
      <c r="BM76" s="40"/>
    </row>
    <row r="77" spans="1:65" s="4" customFormat="1" ht="12" customHeight="1">
      <c r="B77" s="3"/>
      <c r="E77" s="7"/>
      <c r="G77" s="40"/>
      <c r="H77" s="23"/>
      <c r="I77" s="40"/>
      <c r="J77" s="23"/>
      <c r="K77" s="40"/>
      <c r="L77" s="23"/>
      <c r="M77" s="40"/>
      <c r="N77" s="23"/>
      <c r="O77" s="40"/>
      <c r="P77" s="40"/>
      <c r="Q77" s="40"/>
      <c r="R77" s="41"/>
      <c r="S77" s="40"/>
      <c r="T77" s="17"/>
      <c r="U77" s="40"/>
      <c r="W77" s="40"/>
      <c r="Y77" s="40"/>
      <c r="AA77" s="40"/>
      <c r="AC77" s="40"/>
      <c r="AE77" s="40"/>
      <c r="AG77" s="40"/>
      <c r="AK77" s="40"/>
      <c r="AM77" s="40"/>
      <c r="AO77" s="40"/>
      <c r="AQ77" s="40"/>
      <c r="AS77" s="40"/>
      <c r="AU77" s="40"/>
      <c r="AW77" s="40"/>
      <c r="AY77" s="40"/>
      <c r="BA77" s="40"/>
      <c r="BC77" s="40"/>
      <c r="BE77" s="40"/>
      <c r="BG77" s="40"/>
      <c r="BI77" s="40"/>
      <c r="BK77" s="40"/>
      <c r="BM77" s="40"/>
    </row>
    <row r="78" spans="1:65" ht="12.75" customHeight="1">
      <c r="B78" s="47" t="s">
        <v>131</v>
      </c>
    </row>
    <row r="79" spans="1:65" ht="12.75" customHeight="1">
      <c r="B79" s="47" t="s">
        <v>48</v>
      </c>
    </row>
    <row r="80" spans="1:65" ht="12.75" customHeight="1">
      <c r="B80" s="47" t="s">
        <v>55</v>
      </c>
    </row>
    <row r="81" spans="2:2" ht="12.75" customHeight="1">
      <c r="B81" s="47" t="s">
        <v>47</v>
      </c>
    </row>
    <row r="82" spans="2:2" ht="12.75" customHeight="1">
      <c r="B82" s="28" t="s">
        <v>27</v>
      </c>
    </row>
    <row r="83" spans="2:2" ht="12.75" customHeight="1">
      <c r="B83" s="28" t="s">
        <v>50</v>
      </c>
    </row>
    <row r="84" spans="2:2" ht="12.75" customHeight="1">
      <c r="B84" s="28" t="s">
        <v>28</v>
      </c>
    </row>
    <row r="85" spans="2:2" ht="12.75" customHeight="1">
      <c r="B85" s="28" t="s">
        <v>151</v>
      </c>
    </row>
    <row r="86" spans="2:2" ht="12.75" customHeight="1"/>
    <row r="87" spans="2:2" ht="12.75" customHeight="1">
      <c r="B87" s="28" t="s">
        <v>155</v>
      </c>
    </row>
    <row r="88" spans="2:2" ht="12.75" customHeight="1">
      <c r="B88" s="28" t="s">
        <v>152</v>
      </c>
    </row>
    <row r="89" spans="2:2" ht="12.75" customHeight="1">
      <c r="B89" s="28" t="s">
        <v>51</v>
      </c>
    </row>
    <row r="90" spans="2:2" ht="12.75" customHeight="1">
      <c r="B90" s="28" t="s">
        <v>29</v>
      </c>
    </row>
    <row r="91" spans="2:2">
      <c r="B91" s="28" t="s">
        <v>153</v>
      </c>
    </row>
    <row r="92" spans="2:2">
      <c r="B92" s="28" t="s">
        <v>52</v>
      </c>
    </row>
    <row r="93" spans="2:2">
      <c r="B93" s="28" t="s">
        <v>150</v>
      </c>
    </row>
    <row r="94" spans="2:2">
      <c r="B94" s="28" t="s">
        <v>30</v>
      </c>
    </row>
    <row r="95" spans="2:2">
      <c r="B95" s="28" t="s">
        <v>53</v>
      </c>
    </row>
    <row r="96" spans="2:2">
      <c r="B96" s="28" t="s">
        <v>54</v>
      </c>
    </row>
    <row r="97" spans="2:2">
      <c r="B97" s="28" t="s">
        <v>154</v>
      </c>
    </row>
    <row r="98" spans="2:2">
      <c r="B98" s="47" t="s">
        <v>31</v>
      </c>
    </row>
    <row r="99" spans="2:2">
      <c r="B99" s="28" t="s">
        <v>32</v>
      </c>
    </row>
    <row r="100" spans="2:2">
      <c r="B100" s="28" t="s">
        <v>132</v>
      </c>
    </row>
  </sheetData>
  <pageMargins left="0.5" right="0.5" top="0.5" bottom="0.5" header="0.3" footer="0.3"/>
  <pageSetup orientation="portrait" r:id="rId1"/>
  <headerFooter>
    <oddFooter>&amp;LCopyright © 2025 Full Picture Investment LLC patent pending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32085-A124-4877-B574-895FC537DFFE}">
  <sheetPr codeName="Sheet3">
    <pageSetUpPr autoPageBreaks="0"/>
  </sheetPr>
  <dimension ref="A1:BO67"/>
  <sheetViews>
    <sheetView showGridLines="0" showRowColHeaders="0" zoomScaleNormal="100" zoomScaleSheetLayoutView="100" workbookViewId="0">
      <selection activeCell="A2" sqref="A2"/>
    </sheetView>
  </sheetViews>
  <sheetFormatPr defaultColWidth="9.140625" defaultRowHeight="12.75"/>
  <cols>
    <col min="1" max="1" width="1.42578125" style="28" customWidth="1"/>
    <col min="2" max="2" width="3.85546875" style="28" customWidth="1"/>
    <col min="3" max="3" width="12.5703125" style="28" customWidth="1"/>
    <col min="4" max="4" width="15.5703125" style="28" customWidth="1"/>
    <col min="5" max="5" width="5.28515625" style="28" customWidth="1"/>
    <col min="6" max="6" width="0.85546875" style="28" customWidth="1"/>
    <col min="7" max="7" width="6.7109375" style="28" customWidth="1"/>
    <col min="8" max="8" width="0.85546875" style="28" customWidth="1"/>
    <col min="9" max="9" width="6.7109375" style="28" customWidth="1"/>
    <col min="10" max="10" width="0.85546875" style="28" customWidth="1"/>
    <col min="11" max="11" width="6.7109375" style="28" customWidth="1"/>
    <col min="12" max="12" width="0.85546875" style="28" customWidth="1"/>
    <col min="13" max="13" width="6.7109375" style="28" customWidth="1"/>
    <col min="14" max="14" width="0.85546875" style="28" customWidth="1"/>
    <col min="15" max="15" width="6.7109375" style="28" customWidth="1"/>
    <col min="16" max="16" width="0.85546875" style="28" customWidth="1"/>
    <col min="17" max="17" width="6.7109375" style="28" customWidth="1"/>
    <col min="18" max="18" width="0.85546875" style="28" customWidth="1"/>
    <col min="19" max="19" width="6.7109375" style="28" customWidth="1"/>
    <col min="20" max="20" width="0.85546875" style="28" customWidth="1"/>
    <col min="21" max="21" width="6.7109375" style="28" customWidth="1"/>
    <col min="22" max="22" width="0.85546875" style="28" customWidth="1"/>
    <col min="23" max="23" width="6.7109375" style="28" customWidth="1"/>
    <col min="24" max="24" width="0.85546875" style="28" customWidth="1"/>
    <col min="25" max="25" width="6.7109375" style="28" customWidth="1"/>
    <col min="26" max="26" width="0.85546875" style="28" customWidth="1"/>
    <col min="27" max="27" width="6.7109375" style="28" customWidth="1"/>
    <col min="28" max="28" width="0.85546875" style="28" customWidth="1"/>
    <col min="29" max="29" width="6.7109375" style="28" customWidth="1"/>
    <col min="30" max="30" width="0.85546875" style="28" customWidth="1"/>
    <col min="31" max="31" width="6.7109375" style="28" customWidth="1"/>
    <col min="32" max="32" width="0.85546875" style="28" customWidth="1"/>
    <col min="33" max="33" width="6.7109375" style="28" customWidth="1"/>
    <col min="34" max="34" width="0.85546875" style="28" customWidth="1"/>
    <col min="35" max="35" width="6.7109375" style="28" customWidth="1"/>
    <col min="36" max="36" width="0.85546875" style="28" customWidth="1"/>
    <col min="37" max="37" width="6.7109375" style="28" customWidth="1"/>
    <col min="38" max="38" width="0.85546875" style="28" customWidth="1"/>
    <col min="39" max="39" width="6.7109375" style="28" customWidth="1"/>
    <col min="40" max="40" width="0.85546875" style="28" customWidth="1"/>
    <col min="41" max="41" width="6.7109375" style="28" customWidth="1"/>
    <col min="42" max="42" width="0.85546875" style="28" customWidth="1"/>
    <col min="43" max="43" width="6.7109375" style="28" customWidth="1"/>
    <col min="44" max="44" width="0.85546875" style="28" customWidth="1"/>
    <col min="45" max="45" width="6.7109375" style="28" customWidth="1"/>
    <col min="46" max="46" width="0.85546875" style="28" customWidth="1"/>
    <col min="47" max="47" width="6.7109375" style="28" customWidth="1"/>
    <col min="48" max="48" width="0.85546875" style="28" customWidth="1"/>
    <col min="49" max="49" width="6.7109375" style="28" customWidth="1"/>
    <col min="50" max="50" width="0.85546875" style="28" customWidth="1"/>
    <col min="51" max="51" width="6.7109375" style="28" customWidth="1"/>
    <col min="52" max="52" width="0.85546875" style="28" customWidth="1"/>
    <col min="53" max="53" width="6.7109375" style="28" customWidth="1"/>
    <col min="54" max="54" width="0.85546875" style="28" customWidth="1"/>
    <col min="55" max="55" width="6.7109375" style="28" customWidth="1"/>
    <col min="56" max="56" width="0.85546875" style="28" customWidth="1"/>
    <col min="57" max="57" width="6.7109375" style="28" customWidth="1"/>
    <col min="58" max="58" width="0.85546875" style="28" customWidth="1"/>
    <col min="59" max="59" width="6.7109375" style="28" customWidth="1"/>
    <col min="60" max="60" width="0.85546875" style="28" customWidth="1"/>
    <col min="61" max="61" width="6.7109375" style="28" customWidth="1"/>
    <col min="62" max="62" width="0.85546875" style="28" customWidth="1"/>
    <col min="63" max="63" width="6.7109375" style="28" customWidth="1"/>
    <col min="64" max="64" width="0.85546875" style="28" customWidth="1"/>
    <col min="65" max="65" width="6.7109375" style="28" customWidth="1"/>
    <col min="66" max="66" width="0.85546875" style="28" customWidth="1"/>
    <col min="67" max="67" width="6.7109375" style="28" customWidth="1"/>
    <col min="68" max="16384" width="9.140625" style="28"/>
  </cols>
  <sheetData>
    <row r="1" spans="1:55" ht="23.25" customHeight="1">
      <c r="A1" s="54" t="s">
        <v>167</v>
      </c>
      <c r="U1" s="88"/>
    </row>
    <row r="2" spans="1:55" ht="6" customHeight="1">
      <c r="U2" s="88"/>
    </row>
    <row r="3" spans="1:55" ht="13.5" customHeight="1">
      <c r="B3" s="27" t="s">
        <v>20</v>
      </c>
      <c r="U3" s="88"/>
    </row>
    <row r="4" spans="1:55" ht="12" customHeight="1">
      <c r="B4" s="3">
        <v>1</v>
      </c>
      <c r="C4" s="63" t="s">
        <v>34</v>
      </c>
      <c r="D4" s="30"/>
      <c r="E4" s="43" t="s">
        <v>18</v>
      </c>
      <c r="F4" s="31"/>
      <c r="G4" s="73">
        <v>100</v>
      </c>
      <c r="U4" s="94"/>
    </row>
    <row r="5" spans="1:55" ht="12" customHeight="1">
      <c r="B5" s="3">
        <v>2</v>
      </c>
      <c r="C5" s="63" t="s">
        <v>49</v>
      </c>
      <c r="D5" s="30"/>
      <c r="E5" s="29" t="s">
        <v>18</v>
      </c>
      <c r="F5" s="31"/>
      <c r="G5" s="90">
        <v>0.10551789993810559</v>
      </c>
      <c r="H5" s="67"/>
      <c r="U5" s="88"/>
      <c r="W5" s="88"/>
      <c r="X5" s="44"/>
    </row>
    <row r="6" spans="1:55" ht="12" customHeight="1">
      <c r="B6" s="3">
        <v>3</v>
      </c>
      <c r="C6" s="30" t="s">
        <v>19</v>
      </c>
      <c r="D6" s="30"/>
      <c r="E6" s="29" t="s">
        <v>18</v>
      </c>
      <c r="F6" s="31"/>
      <c r="G6" s="74">
        <v>0.7</v>
      </c>
      <c r="U6" s="88"/>
    </row>
    <row r="7" spans="1:55" ht="12" customHeight="1">
      <c r="B7" s="3">
        <v>4</v>
      </c>
      <c r="C7" s="30" t="s">
        <v>14</v>
      </c>
      <c r="D7" s="30"/>
      <c r="E7" s="29" t="s">
        <v>18</v>
      </c>
      <c r="F7" s="31"/>
      <c r="G7" s="75">
        <v>0.04</v>
      </c>
      <c r="U7" s="88"/>
    </row>
    <row r="8" spans="1:55" ht="12" customHeight="1">
      <c r="B8" s="3">
        <v>5</v>
      </c>
      <c r="C8" s="30" t="s">
        <v>13</v>
      </c>
      <c r="D8" s="30"/>
      <c r="E8" s="29" t="s">
        <v>18</v>
      </c>
      <c r="F8" s="31"/>
      <c r="G8" s="75">
        <v>0.21</v>
      </c>
      <c r="S8" s="88"/>
      <c r="U8" s="88"/>
    </row>
    <row r="9" spans="1:55" ht="12" customHeight="1">
      <c r="A9" s="28" t="s">
        <v>57</v>
      </c>
      <c r="B9" s="3">
        <v>6</v>
      </c>
      <c r="C9" s="100" t="s">
        <v>66</v>
      </c>
      <c r="D9" s="30"/>
      <c r="E9" s="35" t="s">
        <v>18</v>
      </c>
      <c r="F9" s="31"/>
      <c r="G9" s="76">
        <v>8</v>
      </c>
    </row>
    <row r="10" spans="1:55" ht="13.5" customHeight="1">
      <c r="A10" s="28" t="s">
        <v>57</v>
      </c>
      <c r="B10" s="3">
        <v>7</v>
      </c>
      <c r="C10" s="30" t="s">
        <v>35</v>
      </c>
      <c r="D10" s="30"/>
      <c r="E10" s="29" t="s">
        <v>18</v>
      </c>
      <c r="F10" s="31"/>
      <c r="G10" s="75">
        <v>0.05</v>
      </c>
    </row>
    <row r="11" spans="1:55" ht="6" customHeight="1">
      <c r="B11" s="3"/>
      <c r="C11" s="2"/>
      <c r="F11" s="34"/>
      <c r="G11" s="26"/>
    </row>
    <row r="12" spans="1:55" ht="13.5" customHeight="1">
      <c r="B12" s="80" t="s">
        <v>37</v>
      </c>
      <c r="F12" s="34"/>
      <c r="G12" s="34"/>
      <c r="AU12" s="4"/>
      <c r="AV12" s="4"/>
      <c r="AW12" s="4"/>
      <c r="AX12" s="4"/>
      <c r="AY12" s="4"/>
      <c r="AZ12" s="4"/>
      <c r="BB12" s="4"/>
      <c r="BC12" s="4"/>
    </row>
    <row r="13" spans="1:55" ht="12.75" customHeight="1" thickBot="1">
      <c r="A13" s="28" t="s">
        <v>57</v>
      </c>
      <c r="B13" s="3">
        <v>8</v>
      </c>
      <c r="C13" s="30" t="s">
        <v>15</v>
      </c>
      <c r="D13" s="30"/>
      <c r="E13" s="35" t="s">
        <v>101</v>
      </c>
      <c r="F13" s="31"/>
      <c r="G13" s="36">
        <f>G5*(1-G6)/(1-G8)+G6*G7</f>
        <v>6.8070088584090735E-2</v>
      </c>
      <c r="AU13" s="4"/>
      <c r="AV13" s="4"/>
      <c r="AW13" s="4"/>
      <c r="AX13" s="4"/>
      <c r="AY13" s="4"/>
      <c r="AZ13" s="4"/>
      <c r="BB13" s="4"/>
      <c r="BC13" s="4"/>
    </row>
    <row r="14" spans="1:55" ht="6" customHeight="1" thickTop="1">
      <c r="B14" s="3"/>
      <c r="C14" s="30"/>
      <c r="D14" s="30"/>
      <c r="E14" s="35"/>
      <c r="F14" s="31"/>
      <c r="G14" s="37"/>
      <c r="S14" s="88"/>
      <c r="U14" s="88"/>
      <c r="AU14" s="4"/>
      <c r="AV14" s="4"/>
      <c r="AW14" s="4"/>
      <c r="AX14" s="4"/>
      <c r="AY14" s="4"/>
      <c r="AZ14" s="4"/>
      <c r="BB14" s="4"/>
      <c r="BC14" s="4"/>
    </row>
    <row r="15" spans="1:55" ht="12.75" customHeight="1">
      <c r="B15" s="27" t="s">
        <v>64</v>
      </c>
      <c r="C15" s="30"/>
      <c r="D15" s="30"/>
      <c r="E15" s="35"/>
      <c r="F15" s="31"/>
      <c r="G15" s="37"/>
      <c r="H15" s="34"/>
      <c r="U15" s="88"/>
      <c r="W15" s="88"/>
      <c r="X15" s="44"/>
    </row>
    <row r="16" spans="1:55" ht="12" customHeight="1" thickBot="1">
      <c r="A16" s="28" t="s">
        <v>57</v>
      </c>
      <c r="B16" s="3">
        <v>9</v>
      </c>
      <c r="C16" s="95" t="s">
        <v>62</v>
      </c>
      <c r="D16" s="63"/>
      <c r="E16" s="33"/>
      <c r="F16" s="68"/>
      <c r="G16" s="79">
        <f>1/PMT(G13,G9,-1)</f>
        <v>6.0162162125096623</v>
      </c>
      <c r="I16" s="33" t="s">
        <v>119</v>
      </c>
      <c r="J16" s="31"/>
      <c r="K16" s="48"/>
      <c r="U16" s="88"/>
      <c r="W16" s="88"/>
      <c r="X16" s="44"/>
    </row>
    <row r="17" spans="1:67" ht="13.5" customHeight="1" thickTop="1" thickBot="1">
      <c r="B17" s="3">
        <v>10</v>
      </c>
      <c r="C17" s="95" t="s">
        <v>63</v>
      </c>
      <c r="E17" s="29"/>
      <c r="G17" s="79">
        <f>G16*G5/(1-1/(1+G5)^G9)*(1-(1+IF(G5&lt;&gt;G10,G10,G10-0.000000001))^G9/(1+G5)^G9)/IF(G5&lt;&gt;G10,G5-G10,0.000000001)</f>
        <v>7.0000000000481251</v>
      </c>
      <c r="I17" s="33" t="s">
        <v>143</v>
      </c>
      <c r="U17" s="88"/>
      <c r="W17" s="88"/>
    </row>
    <row r="18" spans="1:67" ht="9" customHeight="1" thickTop="1">
      <c r="B18" s="3"/>
      <c r="C18" s="30"/>
      <c r="D18" s="30"/>
      <c r="E18" s="29"/>
      <c r="F18" s="31"/>
      <c r="G18" s="45"/>
      <c r="H18" s="46"/>
      <c r="U18" s="88"/>
      <c r="W18" s="88"/>
      <c r="X18" s="44"/>
    </row>
    <row r="19" spans="1:67" ht="18" customHeight="1">
      <c r="A19" s="57" t="s">
        <v>163</v>
      </c>
      <c r="D19" s="30"/>
      <c r="E19" s="58"/>
      <c r="F19" s="31"/>
      <c r="G19" s="32"/>
      <c r="I19" s="33"/>
      <c r="U19" s="88"/>
      <c r="W19" s="88"/>
    </row>
    <row r="20" spans="1:67" ht="3" customHeight="1">
      <c r="B20" s="1"/>
      <c r="U20" s="88"/>
      <c r="W20" s="88"/>
    </row>
    <row r="21" spans="1:67" s="4" customFormat="1" ht="18" customHeight="1">
      <c r="B21" s="12" t="s">
        <v>44</v>
      </c>
      <c r="C21" s="13"/>
      <c r="D21" s="13"/>
      <c r="E21" s="14"/>
      <c r="H21" s="16"/>
      <c r="I21" s="52"/>
      <c r="J21" s="16"/>
      <c r="K21" s="16"/>
      <c r="L21" s="16"/>
      <c r="M21" s="16"/>
      <c r="N21" s="16"/>
      <c r="O21" s="16"/>
      <c r="P21" s="52"/>
      <c r="R21" s="17"/>
      <c r="S21" s="17"/>
      <c r="T21" s="17"/>
      <c r="U21" s="17"/>
      <c r="W21" s="88"/>
    </row>
    <row r="22" spans="1:67" s="4" customFormat="1" ht="12.75" customHeight="1" thickBot="1">
      <c r="B22" s="3">
        <v>11</v>
      </c>
      <c r="C22" s="115" t="s">
        <v>169</v>
      </c>
      <c r="E22" s="55"/>
      <c r="G22" s="66">
        <f>IRR(G49:BO49,G5)</f>
        <v>0.10551789993810545</v>
      </c>
      <c r="H22" s="16"/>
      <c r="I22" s="42" t="s">
        <v>120</v>
      </c>
      <c r="J22" s="16"/>
      <c r="K22" s="16"/>
      <c r="L22" s="16"/>
      <c r="M22" s="16"/>
      <c r="N22" s="16"/>
      <c r="O22" s="16"/>
      <c r="P22" s="51"/>
      <c r="R22" s="17"/>
      <c r="S22" s="17"/>
      <c r="T22" s="17"/>
      <c r="U22" s="17"/>
      <c r="W22" s="88"/>
    </row>
    <row r="23" spans="1:67" s="4" customFormat="1" ht="12.75" customHeight="1" thickTop="1" thickBot="1">
      <c r="B23" s="3">
        <v>12</v>
      </c>
      <c r="C23" s="115" t="s">
        <v>178</v>
      </c>
      <c r="E23" s="55"/>
      <c r="G23" s="66">
        <f>NPV(G22,I52:BO52)/NPV(G22,I51:BO51)</f>
        <v>0.10551789993810549</v>
      </c>
      <c r="H23" s="16"/>
      <c r="I23" s="42" t="s">
        <v>121</v>
      </c>
      <c r="J23" s="16"/>
      <c r="K23" s="16"/>
      <c r="L23" s="16"/>
      <c r="M23" s="16"/>
      <c r="N23" s="16"/>
      <c r="O23" s="16"/>
      <c r="P23" s="51"/>
      <c r="R23" s="17"/>
      <c r="S23" s="17"/>
      <c r="T23" s="17"/>
      <c r="U23" s="17"/>
      <c r="W23" s="88"/>
    </row>
    <row r="24" spans="1:67" s="4" customFormat="1" ht="12.75" customHeight="1" thickTop="1" thickBot="1">
      <c r="B24" s="3">
        <v>13</v>
      </c>
      <c r="C24" s="56" t="s">
        <v>39</v>
      </c>
      <c r="G24" s="69">
        <f>NPV(G22,I49:BO49)</f>
        <v>210.00000000144377</v>
      </c>
      <c r="H24" s="16"/>
      <c r="I24" s="42" t="s">
        <v>122</v>
      </c>
      <c r="J24" s="16"/>
      <c r="K24" s="16"/>
      <c r="L24" s="16"/>
      <c r="M24" s="16"/>
      <c r="N24" s="16"/>
      <c r="O24" s="16"/>
      <c r="P24" s="51"/>
      <c r="R24" s="17"/>
      <c r="S24" s="17"/>
      <c r="T24" s="17"/>
      <c r="U24" s="17"/>
      <c r="W24" s="88"/>
    </row>
    <row r="25" spans="1:67" s="4" customFormat="1" ht="12.75" customHeight="1" thickTop="1" thickBot="1">
      <c r="B25" s="3">
        <v>14</v>
      </c>
      <c r="C25" s="86" t="s">
        <v>58</v>
      </c>
      <c r="G25" s="70">
        <f>G56</f>
        <v>0.30000000000000004</v>
      </c>
      <c r="H25" s="16"/>
      <c r="I25" s="42" t="s">
        <v>118</v>
      </c>
      <c r="J25" s="16"/>
      <c r="K25" s="16"/>
      <c r="L25" s="16"/>
      <c r="M25" s="16"/>
      <c r="W25" s="88"/>
    </row>
    <row r="26" spans="1:67" s="4" customFormat="1" ht="13.5" customHeight="1" thickTop="1" thickBot="1">
      <c r="B26" s="3">
        <v>15</v>
      </c>
      <c r="C26" s="105" t="s">
        <v>73</v>
      </c>
      <c r="G26" s="71">
        <f ca="1">OFFSET(G54,0,G9*2,1,1)</f>
        <v>0</v>
      </c>
      <c r="H26" s="16"/>
      <c r="I26" s="42" t="str">
        <f>"Line [37], period "&amp;G9&amp;"    (should be zero)"</f>
        <v>Line [37], period 8    (should be zero)</v>
      </c>
      <c r="J26" s="16"/>
      <c r="K26" s="16"/>
      <c r="L26" s="16"/>
      <c r="M26" s="16"/>
      <c r="W26" s="88"/>
    </row>
    <row r="27" spans="1:67" s="4" customFormat="1" ht="3" customHeight="1" thickTop="1">
      <c r="B27" s="3"/>
      <c r="E27" s="7"/>
      <c r="G27" s="40"/>
      <c r="H27" s="23"/>
      <c r="I27" s="40"/>
      <c r="J27" s="23"/>
      <c r="K27" s="40"/>
      <c r="L27" s="23"/>
      <c r="M27" s="40"/>
      <c r="N27" s="23"/>
      <c r="O27" s="40"/>
      <c r="P27" s="40"/>
      <c r="Q27" s="40"/>
      <c r="R27" s="41"/>
      <c r="S27" s="40"/>
      <c r="T27" s="17"/>
      <c r="U27" s="40"/>
      <c r="W27" s="89"/>
      <c r="AU27" s="40"/>
      <c r="AW27" s="40"/>
      <c r="AY27" s="40"/>
      <c r="BA27" s="40"/>
      <c r="BC27" s="40"/>
      <c r="BE27" s="40"/>
      <c r="BG27" s="40"/>
      <c r="BI27" s="40"/>
      <c r="BK27" s="40"/>
      <c r="BM27" s="40"/>
    </row>
    <row r="28" spans="1:67" s="4" customFormat="1" ht="18" customHeight="1">
      <c r="B28" s="12" t="s">
        <v>74</v>
      </c>
      <c r="C28" s="13"/>
      <c r="D28" s="13"/>
      <c r="E28" s="14"/>
      <c r="F28" s="13"/>
      <c r="G28" s="59"/>
      <c r="H28" s="23"/>
      <c r="I28" s="40"/>
      <c r="J28" s="23"/>
      <c r="K28" s="40"/>
      <c r="L28" s="23"/>
      <c r="M28" s="40"/>
      <c r="N28" s="23"/>
      <c r="O28" s="40"/>
      <c r="P28" s="40"/>
      <c r="Q28" s="40"/>
      <c r="R28" s="41"/>
      <c r="S28" s="40"/>
      <c r="T28" s="17"/>
      <c r="U28" s="40"/>
      <c r="W28" s="89"/>
      <c r="AU28" s="40"/>
      <c r="AW28" s="40"/>
      <c r="AY28" s="40"/>
      <c r="BA28" s="40"/>
      <c r="BC28" s="40"/>
      <c r="BE28" s="40"/>
      <c r="BG28" s="40"/>
      <c r="BI28" s="40"/>
      <c r="BK28" s="40"/>
      <c r="BM28" s="40"/>
    </row>
    <row r="29" spans="1:67" s="4" customFormat="1" ht="13.5" customHeight="1">
      <c r="B29" s="5" t="s">
        <v>0</v>
      </c>
      <c r="G29" s="81">
        <v>0</v>
      </c>
      <c r="H29" s="83"/>
      <c r="I29" s="81">
        <f>G29+1</f>
        <v>1</v>
      </c>
      <c r="J29" s="83"/>
      <c r="K29" s="81">
        <f>I29+1</f>
        <v>2</v>
      </c>
      <c r="L29" s="83"/>
      <c r="M29" s="81">
        <f>K29+1</f>
        <v>3</v>
      </c>
      <c r="N29" s="83"/>
      <c r="O29" s="81">
        <f>M29+1</f>
        <v>4</v>
      </c>
      <c r="P29" s="83"/>
      <c r="Q29" s="81">
        <f>O29+1</f>
        <v>5</v>
      </c>
      <c r="R29" s="84"/>
      <c r="S29" s="81">
        <f>Q29+1</f>
        <v>6</v>
      </c>
      <c r="T29" s="84"/>
      <c r="U29" s="81">
        <f>S29+1</f>
        <v>7</v>
      </c>
      <c r="V29" s="85"/>
      <c r="W29" s="81">
        <f>U29+1</f>
        <v>8</v>
      </c>
      <c r="X29" s="85"/>
      <c r="Y29" s="81">
        <f>W29+1</f>
        <v>9</v>
      </c>
      <c r="Z29" s="85"/>
      <c r="AA29" s="81">
        <f>Y29+1</f>
        <v>10</v>
      </c>
      <c r="AB29" s="85"/>
      <c r="AC29" s="81">
        <f>AA29+1</f>
        <v>11</v>
      </c>
      <c r="AD29" s="85"/>
      <c r="AE29" s="81">
        <f>AC29+1</f>
        <v>12</v>
      </c>
      <c r="AF29" s="85"/>
      <c r="AG29" s="81">
        <f>AE29+1</f>
        <v>13</v>
      </c>
      <c r="AH29" s="85"/>
      <c r="AI29" s="81">
        <f>AG29+1</f>
        <v>14</v>
      </c>
      <c r="AJ29" s="85"/>
      <c r="AK29" s="81">
        <f>AI29+1</f>
        <v>15</v>
      </c>
      <c r="AL29" s="85"/>
      <c r="AM29" s="81">
        <f>AK29+1</f>
        <v>16</v>
      </c>
      <c r="AN29" s="85"/>
      <c r="AO29" s="81">
        <f>AM29+1</f>
        <v>17</v>
      </c>
      <c r="AP29" s="85"/>
      <c r="AQ29" s="81">
        <f>AO29+1</f>
        <v>18</v>
      </c>
      <c r="AR29" s="85"/>
      <c r="AS29" s="81">
        <f>AQ29+1</f>
        <v>19</v>
      </c>
      <c r="AT29" s="85"/>
      <c r="AU29" s="81">
        <f>AS29+1</f>
        <v>20</v>
      </c>
      <c r="AV29" s="85"/>
      <c r="AW29" s="81">
        <f>AU29+1</f>
        <v>21</v>
      </c>
      <c r="AX29" s="85"/>
      <c r="AY29" s="81">
        <f>AW29+1</f>
        <v>22</v>
      </c>
      <c r="AZ29" s="85"/>
      <c r="BA29" s="81">
        <f>AY29+1</f>
        <v>23</v>
      </c>
      <c r="BB29" s="85"/>
      <c r="BC29" s="81">
        <f>BA29+1</f>
        <v>24</v>
      </c>
      <c r="BD29" s="85"/>
      <c r="BE29" s="81">
        <f>BC29+1</f>
        <v>25</v>
      </c>
      <c r="BF29" s="85"/>
      <c r="BG29" s="81">
        <f>BE29+1</f>
        <v>26</v>
      </c>
      <c r="BH29" s="85"/>
      <c r="BI29" s="81">
        <f>BG29+1</f>
        <v>27</v>
      </c>
      <c r="BJ29" s="85"/>
      <c r="BK29" s="81">
        <f>BI29+1</f>
        <v>28</v>
      </c>
      <c r="BL29" s="85"/>
      <c r="BM29" s="81">
        <f>BK29+1</f>
        <v>29</v>
      </c>
      <c r="BN29" s="85"/>
      <c r="BO29" s="81">
        <f>BM29+1</f>
        <v>30</v>
      </c>
    </row>
    <row r="30" spans="1:67" s="4" customFormat="1" ht="12" customHeight="1">
      <c r="B30" s="49">
        <v>16</v>
      </c>
      <c r="C30" s="6" t="s">
        <v>2</v>
      </c>
      <c r="E30" s="7" t="s">
        <v>102</v>
      </c>
      <c r="G30" s="18">
        <f>G17*G4</f>
        <v>700.00000000481248</v>
      </c>
      <c r="H30" s="18"/>
      <c r="I30" s="18">
        <f>G30</f>
        <v>700.00000000481248</v>
      </c>
      <c r="J30" s="18"/>
      <c r="K30" s="18">
        <f>I30</f>
        <v>700.00000000481248</v>
      </c>
      <c r="L30" s="18"/>
      <c r="M30" s="18">
        <f>IF(M29&lt;=$G9,K30,"")</f>
        <v>700.00000000481248</v>
      </c>
      <c r="N30" s="18"/>
      <c r="O30" s="18">
        <f>IF(O29&lt;=$G9,M30,"")</f>
        <v>700.00000000481248</v>
      </c>
      <c r="P30" s="18"/>
      <c r="Q30" s="18">
        <f>IF(Q29&lt;=$G9,O30,"")</f>
        <v>700.00000000481248</v>
      </c>
      <c r="R30" s="17"/>
      <c r="S30" s="18">
        <f>IF(S29&lt;=$G9,Q30,"")</f>
        <v>700.00000000481248</v>
      </c>
      <c r="T30" s="17"/>
      <c r="U30" s="18">
        <f>IF(U29&lt;=$G9,S30,"")</f>
        <v>700.00000000481248</v>
      </c>
      <c r="V30" s="18"/>
      <c r="W30" s="18">
        <f>IF(W29&lt;=$G9,U30,"")</f>
        <v>700.00000000481248</v>
      </c>
      <c r="X30" s="18"/>
      <c r="Y30" s="18" t="str">
        <f>IF(Y29&lt;=$G9,W30,"")</f>
        <v/>
      </c>
      <c r="Z30" s="18"/>
      <c r="AA30" s="18" t="str">
        <f>IF(AA29&lt;=$G9,Y30,"")</f>
        <v/>
      </c>
      <c r="AB30" s="18"/>
      <c r="AC30" s="18" t="str">
        <f>IF(AC29&lt;=$G9,AA30,"")</f>
        <v/>
      </c>
      <c r="AD30" s="18"/>
      <c r="AE30" s="18" t="str">
        <f>IF(AE29&lt;=$G9,AC30,"")</f>
        <v/>
      </c>
      <c r="AG30" s="18" t="str">
        <f>IF(AG29&lt;=$G9,AE30,"")</f>
        <v/>
      </c>
      <c r="AI30" s="18" t="str">
        <f>IF(AI29&lt;=$G9,AG30,"")</f>
        <v/>
      </c>
      <c r="AK30" s="18" t="str">
        <f>IF(AK29&lt;=$G9,AI30,"")</f>
        <v/>
      </c>
      <c r="AM30" s="18" t="str">
        <f>IF(AM29&lt;=$G9,AK30,"")</f>
        <v/>
      </c>
      <c r="AO30" s="18" t="str">
        <f>IF(AO29&lt;=$G9,AM30,"")</f>
        <v/>
      </c>
      <c r="AQ30" s="18" t="str">
        <f>IF(AQ29&lt;=$G9,AO30,"")</f>
        <v/>
      </c>
      <c r="AS30" s="18" t="str">
        <f>IF(AS29&lt;=$G9,AQ30,"")</f>
        <v/>
      </c>
      <c r="AU30" s="18" t="str">
        <f>IF(AU29&lt;=$G9,AS30,"")</f>
        <v/>
      </c>
      <c r="AW30" s="18" t="str">
        <f>IF(AW29&lt;=$G9,AU30,"")</f>
        <v/>
      </c>
      <c r="AY30" s="18" t="str">
        <f>IF(AY29&lt;=$G9,AW30,"")</f>
        <v/>
      </c>
      <c r="BA30" s="18" t="str">
        <f>IF(BA29&lt;=$G9,AY30,"")</f>
        <v/>
      </c>
      <c r="BC30" s="18" t="str">
        <f>IF(BC29&lt;=$G9,BA30,"")</f>
        <v/>
      </c>
      <c r="BE30" s="18" t="str">
        <f>IF(BE29&lt;=$G9,BC30,"")</f>
        <v/>
      </c>
      <c r="BG30" s="18" t="str">
        <f>IF(BG29&lt;=$G9,BE30,"")</f>
        <v/>
      </c>
      <c r="BI30" s="18" t="str">
        <f>IF(BI29&lt;=$G9,BG30,"")</f>
        <v/>
      </c>
      <c r="BK30" s="18" t="str">
        <f>IF(BK29&lt;=$G9,BI30,"")</f>
        <v/>
      </c>
      <c r="BM30" s="18" t="str">
        <f>IF(BM29&lt;=$G9,BK30,"")</f>
        <v/>
      </c>
      <c r="BO30" s="18" t="str">
        <f>IF(BO29&lt;=$G9,BM30,"")</f>
        <v/>
      </c>
    </row>
    <row r="31" spans="1:67" s="4" customFormat="1" ht="12" customHeight="1">
      <c r="B31" s="49">
        <v>17</v>
      </c>
      <c r="C31" s="4" t="s">
        <v>10</v>
      </c>
      <c r="E31" s="7" t="s">
        <v>80</v>
      </c>
      <c r="G31" s="15"/>
      <c r="H31" s="16"/>
      <c r="I31" s="15">
        <f>G31+I38</f>
        <v>-87.50000000060156</v>
      </c>
      <c r="J31" s="17"/>
      <c r="K31" s="15">
        <f>I31+K38</f>
        <v>-175.00000000120312</v>
      </c>
      <c r="L31" s="16"/>
      <c r="M31" s="15">
        <f>IF(M29&lt;=$G9,K31+M38,"")</f>
        <v>-262.50000000180466</v>
      </c>
      <c r="N31" s="16"/>
      <c r="O31" s="15">
        <f>IF(O29&lt;=$G9,M31+O38,"")</f>
        <v>-350.00000000240624</v>
      </c>
      <c r="P31" s="16"/>
      <c r="Q31" s="15">
        <f>IF(Q29&lt;=$G9,O31+Q38,"")</f>
        <v>-437.50000000300781</v>
      </c>
      <c r="R31" s="17"/>
      <c r="S31" s="15">
        <f>IF(S29&lt;=$G9,Q31+S38,"")</f>
        <v>-525.00000000360933</v>
      </c>
      <c r="T31" s="17"/>
      <c r="U31" s="15">
        <f>IF(U29&lt;=$G9,S31+U38,"")</f>
        <v>-612.50000000421085</v>
      </c>
      <c r="W31" s="15">
        <f>IF(W29&lt;=$G9,U31+W38,"")</f>
        <v>-700.00000000481236</v>
      </c>
      <c r="Y31" s="15" t="str">
        <f>IF(Y29&lt;=$G9,W31+Y38,"")</f>
        <v/>
      </c>
      <c r="AA31" s="15" t="str">
        <f>IF(AA29&lt;=$G9,Y31+AA38,"")</f>
        <v/>
      </c>
      <c r="AC31" s="15" t="str">
        <f>IF(AC29&lt;=$G9,AA31+AC38,"")</f>
        <v/>
      </c>
      <c r="AE31" s="15" t="str">
        <f>IF(AE29&lt;=$G9,AC31+AE38,"")</f>
        <v/>
      </c>
      <c r="AG31" s="15" t="str">
        <f>IF(AG29&lt;=$G9,AE31+AG38,"")</f>
        <v/>
      </c>
      <c r="AI31" s="15" t="str">
        <f>IF(AI29&lt;=$G9,AG31+AI38,"")</f>
        <v/>
      </c>
      <c r="AK31" s="15" t="str">
        <f>IF(AK29&lt;=$G9,AI31+AK38,"")</f>
        <v/>
      </c>
      <c r="AM31" s="15" t="str">
        <f>IF(AM29&lt;=$G9,AK31+AM38,"")</f>
        <v/>
      </c>
      <c r="AO31" s="15" t="str">
        <f>IF(AO29&lt;=$G9,AM31+AO38,"")</f>
        <v/>
      </c>
      <c r="AQ31" s="15" t="str">
        <f>IF(AQ29&lt;=$G9,AO31+AQ38,"")</f>
        <v/>
      </c>
      <c r="AS31" s="15" t="str">
        <f>IF(AS29&lt;=$G9,AQ31+AS38,"")</f>
        <v/>
      </c>
      <c r="AU31" s="15" t="str">
        <f>IF(AU29&lt;=$G9,AS31+AU38,"")</f>
        <v/>
      </c>
      <c r="AW31" s="15" t="str">
        <f>IF(AW29&lt;=$G9,AU31+AW38,"")</f>
        <v/>
      </c>
      <c r="AY31" s="15" t="str">
        <f>IF(AY29&lt;=$G9,AW31+AY38,"")</f>
        <v/>
      </c>
      <c r="BA31" s="15" t="str">
        <f>IF(BA29&lt;=$G9,AY31+BA38,"")</f>
        <v/>
      </c>
      <c r="BC31" s="15" t="str">
        <f>IF(BC29&lt;=$G9,BA31+BC38,"")</f>
        <v/>
      </c>
      <c r="BE31" s="15" t="str">
        <f>IF(BE29&lt;=$G9,BC31+BE38,"")</f>
        <v/>
      </c>
      <c r="BG31" s="15" t="str">
        <f>IF(BG29&lt;=$G9,BE31+BG38,"")</f>
        <v/>
      </c>
      <c r="BI31" s="15" t="str">
        <f>IF(BI29&lt;=$G9,BG31+BI38,"")</f>
        <v/>
      </c>
      <c r="BK31" s="15" t="str">
        <f>IF(BK29&lt;=$G9,BI31+BK38,"")</f>
        <v/>
      </c>
      <c r="BM31" s="15" t="str">
        <f>IF(BM29&lt;=$G9,BK31+BM38,"")</f>
        <v/>
      </c>
      <c r="BO31" s="15" t="str">
        <f>IF(BO29&lt;=$G9,BM31+BO38,"")</f>
        <v/>
      </c>
    </row>
    <row r="32" spans="1:67" s="4" customFormat="1" ht="12" customHeight="1">
      <c r="B32" s="49">
        <v>18</v>
      </c>
      <c r="C32" s="4" t="s">
        <v>5</v>
      </c>
      <c r="E32" s="7" t="s">
        <v>81</v>
      </c>
      <c r="G32" s="16">
        <f>SUM(G30:G31)</f>
        <v>700.00000000481248</v>
      </c>
      <c r="H32" s="16"/>
      <c r="I32" s="16">
        <f>SUM(I30:I31)</f>
        <v>612.50000000421096</v>
      </c>
      <c r="J32" s="16"/>
      <c r="K32" s="16">
        <f>SUM(K30:K31)</f>
        <v>525.00000000360933</v>
      </c>
      <c r="L32" s="16"/>
      <c r="M32" s="16">
        <f>IF(M29&lt;=$G9,SUM(M30:M31),"")</f>
        <v>437.50000000300781</v>
      </c>
      <c r="N32" s="16"/>
      <c r="O32" s="16">
        <f>IF(O29&lt;=$G9,SUM(O30:O31),"")</f>
        <v>350.00000000240624</v>
      </c>
      <c r="P32" s="16"/>
      <c r="Q32" s="16">
        <f>IF(Q29&lt;=$G9,SUM(Q30:Q31),"")</f>
        <v>262.50000000180466</v>
      </c>
      <c r="R32" s="17"/>
      <c r="S32" s="16">
        <f>IF(S29&lt;=$G9,SUM(S30:S31),"")</f>
        <v>175.00000000120315</v>
      </c>
      <c r="T32" s="17"/>
      <c r="U32" s="16">
        <f>IF(U29&lt;=$G9,SUM(U30:U31),"")</f>
        <v>87.500000000601631</v>
      </c>
      <c r="W32" s="16">
        <f>IF(W29&lt;=$G9,SUM(W30:W31),"")</f>
        <v>0</v>
      </c>
      <c r="Y32" s="16" t="str">
        <f>IF(Y29&lt;=$G9,SUM(Y30:Y31),"")</f>
        <v/>
      </c>
      <c r="AA32" s="16" t="str">
        <f>IF(AA29&lt;=$G9,SUM(AA30:AA31),"")</f>
        <v/>
      </c>
      <c r="AC32" s="16" t="str">
        <f>IF(AC29&lt;=$G9,SUM(AC30:AC31),"")</f>
        <v/>
      </c>
      <c r="AD32" s="16"/>
      <c r="AE32" s="16" t="str">
        <f>IF(AE29&lt;=$G9,SUM(AE30:AE31),"")</f>
        <v/>
      </c>
      <c r="AF32" s="16"/>
      <c r="AG32" s="16" t="str">
        <f>IF(AG29&lt;=$G9,SUM(AG30:AG31),"")</f>
        <v/>
      </c>
      <c r="AH32" s="16"/>
      <c r="AI32" s="16" t="str">
        <f>IF(AI29&lt;=$G9,SUM(AI30:AI31),"")</f>
        <v/>
      </c>
      <c r="AJ32" s="16"/>
      <c r="AK32" s="16" t="str">
        <f>IF(AK29&lt;=$G9,SUM(AK30:AK31),"")</f>
        <v/>
      </c>
      <c r="AM32" s="16" t="str">
        <f t="shared" ref="AM32:AU32" si="0">IF(AM29&lt;=$G9,SUM(AM30:AM31),"")</f>
        <v/>
      </c>
      <c r="AN32" s="16">
        <f t="shared" si="0"/>
        <v>0</v>
      </c>
      <c r="AO32" s="16" t="str">
        <f t="shared" si="0"/>
        <v/>
      </c>
      <c r="AP32" s="16">
        <f t="shared" si="0"/>
        <v>0</v>
      </c>
      <c r="AQ32" s="16" t="str">
        <f t="shared" si="0"/>
        <v/>
      </c>
      <c r="AR32" s="16">
        <f t="shared" si="0"/>
        <v>0</v>
      </c>
      <c r="AS32" s="16" t="str">
        <f t="shared" si="0"/>
        <v/>
      </c>
      <c r="AT32" s="16">
        <f t="shared" si="0"/>
        <v>0</v>
      </c>
      <c r="AU32" s="16" t="str">
        <f t="shared" si="0"/>
        <v/>
      </c>
      <c r="AW32" s="16" t="str">
        <f t="shared" ref="AW32:BE32" si="1">IF(AW29&lt;=$G9,SUM(AW30:AW31),"")</f>
        <v/>
      </c>
      <c r="AX32" s="16">
        <f t="shared" si="1"/>
        <v>0</v>
      </c>
      <c r="AY32" s="16" t="str">
        <f t="shared" si="1"/>
        <v/>
      </c>
      <c r="AZ32" s="16">
        <f t="shared" si="1"/>
        <v>0</v>
      </c>
      <c r="BA32" s="16" t="str">
        <f t="shared" si="1"/>
        <v/>
      </c>
      <c r="BB32" s="16">
        <f t="shared" si="1"/>
        <v>0</v>
      </c>
      <c r="BC32" s="16" t="str">
        <f t="shared" si="1"/>
        <v/>
      </c>
      <c r="BD32" s="16">
        <f t="shared" si="1"/>
        <v>0</v>
      </c>
      <c r="BE32" s="16" t="str">
        <f t="shared" si="1"/>
        <v/>
      </c>
      <c r="BG32" s="16" t="str">
        <f t="shared" ref="BG32:BO32" si="2">IF(BG29&lt;=$G9,SUM(BG30:BG31),"")</f>
        <v/>
      </c>
      <c r="BH32" s="16">
        <f t="shared" si="2"/>
        <v>0</v>
      </c>
      <c r="BI32" s="16" t="str">
        <f t="shared" si="2"/>
        <v/>
      </c>
      <c r="BJ32" s="16">
        <f t="shared" si="2"/>
        <v>0</v>
      </c>
      <c r="BK32" s="16" t="str">
        <f t="shared" si="2"/>
        <v/>
      </c>
      <c r="BL32" s="16">
        <f t="shared" si="2"/>
        <v>0</v>
      </c>
      <c r="BM32" s="16" t="str">
        <f t="shared" si="2"/>
        <v/>
      </c>
      <c r="BN32" s="16">
        <f t="shared" si="2"/>
        <v>0</v>
      </c>
      <c r="BO32" s="16" t="str">
        <f t="shared" si="2"/>
        <v/>
      </c>
    </row>
    <row r="33" spans="2:67" s="4" customFormat="1" ht="12" customHeight="1">
      <c r="B33" s="49">
        <v>19</v>
      </c>
      <c r="C33" s="4" t="s">
        <v>23</v>
      </c>
      <c r="E33" s="7" t="s">
        <v>82</v>
      </c>
      <c r="G33" s="15">
        <f>G35-G32</f>
        <v>0</v>
      </c>
      <c r="H33" s="16"/>
      <c r="I33" s="15">
        <f>I35-I32</f>
        <v>18.79686067944715</v>
      </c>
      <c r="J33" s="16"/>
      <c r="K33" s="15">
        <f>IF(K29=$G9,ABS(K35-K32),K35-K32)</f>
        <v>32.917092579298355</v>
      </c>
      <c r="L33" s="16"/>
      <c r="M33" s="15">
        <f>IF(M29&lt;=$G9,IF(M29=$G9,ABS(M35-M32),M35-M32),"")</f>
        <v>42.042357164251314</v>
      </c>
      <c r="N33" s="16"/>
      <c r="O33" s="15">
        <f>IF(O29&lt;=$G9,IF(O29=$G9,ABS(O35-O32),O35-O32),"")</f>
        <v>45.832646566706501</v>
      </c>
      <c r="P33" s="16"/>
      <c r="Q33" s="15">
        <f>IF(Q29&lt;=$G9,IF(Q29=$G9,ABS(Q35-Q32),Q35-Q32),"")</f>
        <v>43.924808553397213</v>
      </c>
      <c r="R33" s="17"/>
      <c r="S33" s="15">
        <f>IF(S29&lt;=$G9,IF(S29=$G9,ABS(S35-S32),S35-S32),"")</f>
        <v>35.930971086368942</v>
      </c>
      <c r="T33" s="17"/>
      <c r="U33" s="15">
        <f>IF(U29&lt;=$G9,IF(U29=$G9,ABS(U35-U32),U35-U32),"")</f>
        <v>21.436859643684357</v>
      </c>
      <c r="W33" s="15">
        <f>IF(W29&lt;=$G9,IF(W29=$G9,ABS(W35-W32),W35-W32),"")</f>
        <v>2.2826185386293218E-13</v>
      </c>
      <c r="Y33" s="15" t="str">
        <f>IF(Y29&lt;=$G9,IF(Y29=$G9,ABS(Y35-Y32),Y35-Y32),"")</f>
        <v/>
      </c>
      <c r="AA33" s="15" t="str">
        <f>IF(AA29&lt;=$G9,IF(AA29=$G9,ABS(AA35-AA32),AA35-AA32),"")</f>
        <v/>
      </c>
      <c r="AC33" s="15" t="str">
        <f>IF(AC29&lt;=$G9,IF(AC29=$G9,ABS(AC35-AC32),AC35-AC32),"")</f>
        <v/>
      </c>
      <c r="AE33" s="15" t="str">
        <f>IF(AE29&lt;=$G9,IF(AE29=$G9,ABS(AE35-AE32),AE35-AE32),"")</f>
        <v/>
      </c>
      <c r="AG33" s="15" t="str">
        <f>IF(AG29&lt;=$G9,IF(AG29=$G9,ABS(AG35-AG32),AG35-AG32),"")</f>
        <v/>
      </c>
      <c r="AI33" s="15" t="str">
        <f>IF(AI29&lt;=$G9,IF(AI29=$G9,ABS(AI35-AI32),AI35-AI32),"")</f>
        <v/>
      </c>
      <c r="AK33" s="15" t="str">
        <f>IF(AK29&lt;=$G9,IF(AK29=$G9,ABS(AK35-AK32),AK35-AK32),"")</f>
        <v/>
      </c>
      <c r="AM33" s="15" t="str">
        <f>IF(AM29&lt;=$G9,IF(AM29=$G9,ABS(AM35-AM32),AM35-AM32),"")</f>
        <v/>
      </c>
      <c r="AO33" s="15" t="str">
        <f>IF(AO29&lt;=$G9,IF(AO29=$G9,ABS(AO35-AO32),AO35-AO32),"")</f>
        <v/>
      </c>
      <c r="AQ33" s="15" t="str">
        <f>IF(AQ29&lt;=$G9,IF(AQ29=$G9,ABS(AQ35-AQ32),AQ35-AQ32),"")</f>
        <v/>
      </c>
      <c r="AS33" s="15" t="str">
        <f>IF(AS29&lt;=$G9,IF(AS29=$G9,ABS(AS35-AS32),AS35-AS32),"")</f>
        <v/>
      </c>
      <c r="AU33" s="15" t="str">
        <f>IF(AU29&lt;=$G9,IF(AU29=$G9,ABS(AU35-AU32),AU35-AU32),"")</f>
        <v/>
      </c>
      <c r="AW33" s="15" t="str">
        <f>IF(AW29&lt;=$G9,IF(AW29=$G9,ABS(AW35-AW32),AW35-AW32),"")</f>
        <v/>
      </c>
      <c r="AY33" s="15" t="str">
        <f>IF(AY29&lt;=$G9,IF(AY29=$G9,ABS(AY35-AY32),AY35-AY32),"")</f>
        <v/>
      </c>
      <c r="BA33" s="15" t="str">
        <f>IF(BA29&lt;=$G9,IF(BA29=$G9,ABS(BA35-BA32),BA35-BA32),"")</f>
        <v/>
      </c>
      <c r="BC33" s="15" t="str">
        <f>IF(BC29&lt;=$G9,IF(BC29=$G9,ABS(BC35-BC32),BC35-BC32),"")</f>
        <v/>
      </c>
      <c r="BE33" s="15" t="str">
        <f>IF(BE29&lt;=$G9,IF(BE29=$G9,ABS(BE35-BE32),BE35-BE32),"")</f>
        <v/>
      </c>
      <c r="BG33" s="15" t="str">
        <f>IF(BG29&lt;=$G9,IF(BG29=$G9,ABS(BG35-BG32),BG35-BG32),"")</f>
        <v/>
      </c>
      <c r="BI33" s="15" t="str">
        <f>IF(BI29&lt;=$G9,IF(BI29=$G9,ABS(BI35-BI32),BI35-BI32),"")</f>
        <v/>
      </c>
      <c r="BK33" s="15" t="str">
        <f>IF(BK29&lt;=$G9,IF(BK29=$G9,ABS(BK35-BK32),BK35-BK32),"")</f>
        <v/>
      </c>
      <c r="BM33" s="15" t="str">
        <f>IF(BM29&lt;=$G9,IF(BM29=$G9,ABS(BM35-BM32),BM35-BM32),"")</f>
        <v/>
      </c>
      <c r="BO33" s="15" t="str">
        <f>IF(BO29&lt;=$G9,IF(BO29=$G9,ABS(BO35-BO32),BO35-BO32),"")</f>
        <v/>
      </c>
    </row>
    <row r="34" spans="2:67" s="4" customFormat="1" ht="12" customHeight="1" thickBot="1">
      <c r="B34" s="49">
        <v>20</v>
      </c>
      <c r="C34" s="4" t="s">
        <v>6</v>
      </c>
      <c r="E34" s="7" t="s">
        <v>83</v>
      </c>
      <c r="G34" s="19">
        <f>SUM(G32:G33)</f>
        <v>700.00000000481248</v>
      </c>
      <c r="H34" s="16"/>
      <c r="I34" s="19">
        <f>SUM(I32:I33)</f>
        <v>631.29686068365811</v>
      </c>
      <c r="J34" s="16"/>
      <c r="K34" s="19">
        <f>SUM(K32:K33)</f>
        <v>557.91709258290769</v>
      </c>
      <c r="L34" s="16"/>
      <c r="M34" s="19">
        <f>IF(M29&lt;=$G9,SUM(M32:M33),"")</f>
        <v>479.54235716725913</v>
      </c>
      <c r="N34" s="16"/>
      <c r="O34" s="19">
        <f>IF(O29&lt;=$G9,SUM(O32:O33),"")</f>
        <v>395.83264656911274</v>
      </c>
      <c r="P34" s="16"/>
      <c r="Q34" s="19">
        <f>IF(Q29&lt;=$G9,SUM(Q32:Q33),"")</f>
        <v>306.42480855520188</v>
      </c>
      <c r="R34" s="17"/>
      <c r="S34" s="19">
        <f>IF(S29&lt;=$G9,SUM(S32:S33),"")</f>
        <v>210.93097108757209</v>
      </c>
      <c r="T34" s="17"/>
      <c r="U34" s="19">
        <f>IF(U29&lt;=$G9,SUM(U32:U33),"")</f>
        <v>108.93685964428599</v>
      </c>
      <c r="W34" s="19">
        <f>IF(W29&lt;=$G9,SUM(W32:W33),"")</f>
        <v>2.2826185386293218E-13</v>
      </c>
      <c r="Y34" s="19" t="str">
        <f>IF(Y29&lt;=$G9,SUM(Y32:Y33),"")</f>
        <v/>
      </c>
      <c r="AA34" s="19" t="str">
        <f>IF(AA29&lt;=$G9,SUM(AA32:AA33),"")</f>
        <v/>
      </c>
      <c r="AC34" s="19" t="str">
        <f>IF(AC29&lt;=$G9,SUM(AC32:AC33),"")</f>
        <v/>
      </c>
      <c r="AE34" s="19" t="str">
        <f>IF(AE29&lt;=$G9,SUM(AE32:AE33),"")</f>
        <v/>
      </c>
      <c r="AG34" s="19" t="str">
        <f>IF(AG29&lt;=$G9,SUM(AG32:AG33),"")</f>
        <v/>
      </c>
      <c r="AI34" s="19" t="str">
        <f>IF(AI29&lt;=$G9,SUM(AI32:AI33),"")</f>
        <v/>
      </c>
      <c r="AK34" s="19" t="str">
        <f>IF(AK29&lt;=$G9,SUM(AK32:AK33),"")</f>
        <v/>
      </c>
      <c r="AM34" s="19" t="str">
        <f>IF(AM29&lt;=$G9,SUM(AM32:AM33),"")</f>
        <v/>
      </c>
      <c r="AO34" s="19" t="str">
        <f>IF(AO29&lt;=$G9,SUM(AO32:AO33),"")</f>
        <v/>
      </c>
      <c r="AQ34" s="19" t="str">
        <f>IF(AQ29&lt;=$G9,SUM(AQ32:AQ33),"")</f>
        <v/>
      </c>
      <c r="AS34" s="19" t="str">
        <f>IF(AS29&lt;=$G9,SUM(AS32:AS33),"")</f>
        <v/>
      </c>
      <c r="AU34" s="19" t="str">
        <f>IF(AU29&lt;=$G9,SUM(AU32:AU33),"")</f>
        <v/>
      </c>
      <c r="AW34" s="19" t="str">
        <f>IF(AW29&lt;=$G9,SUM(AW32:AW33),"")</f>
        <v/>
      </c>
      <c r="AY34" s="19" t="str">
        <f>IF(AY29&lt;=$G9,SUM(AY32:AY33),"")</f>
        <v/>
      </c>
      <c r="BA34" s="19" t="str">
        <f>IF(BA29&lt;=$G9,SUM(BA32:BA33),"")</f>
        <v/>
      </c>
      <c r="BC34" s="19" t="str">
        <f>IF(BC29&lt;=$G9,SUM(BC32:BC33),"")</f>
        <v/>
      </c>
      <c r="BE34" s="19" t="str">
        <f>IF(BE29&lt;=$G9,SUM(BE32:BE33),"")</f>
        <v/>
      </c>
      <c r="BG34" s="19" t="str">
        <f>IF(BG29&lt;=$G9,SUM(BG32:BG33),"")</f>
        <v/>
      </c>
      <c r="BI34" s="19" t="str">
        <f>IF(BI29&lt;=$G9,SUM(BI32:BI33),"")</f>
        <v/>
      </c>
      <c r="BK34" s="19" t="str">
        <f>IF(BK29&lt;=$G9,SUM(BK32:BK33),"")</f>
        <v/>
      </c>
      <c r="BM34" s="19" t="str">
        <f>IF(BM29&lt;=$G9,SUM(BM32:BM33),"")</f>
        <v/>
      </c>
      <c r="BO34" s="19" t="str">
        <f>IF(BO29&lt;=$G9,SUM(BO32:BO33),"")</f>
        <v/>
      </c>
    </row>
    <row r="35" spans="2:67" s="4" customFormat="1" ht="12.75" customHeight="1" thickTop="1" thickBot="1">
      <c r="B35" s="49">
        <v>21</v>
      </c>
      <c r="C35" s="4" t="s">
        <v>33</v>
      </c>
      <c r="E35" s="7" t="s">
        <v>84</v>
      </c>
      <c r="F35" s="7"/>
      <c r="G35" s="19">
        <f>G30</f>
        <v>700.00000000481248</v>
      </c>
      <c r="H35" s="17"/>
      <c r="I35" s="19">
        <f>G35-PMT($G13,$G9,-G30)+G35*$G13</f>
        <v>631.29686068365811</v>
      </c>
      <c r="J35" s="20"/>
      <c r="K35" s="19">
        <f>IF(K29=$G9,ABS(I35-PMT($G13,$G9,-I30)+I35*$G13),I35-PMT($G13,$G9,-I30)+I35*$G13)</f>
        <v>557.91709258290769</v>
      </c>
      <c r="L35" s="18"/>
      <c r="M35" s="19">
        <f>IF(M29&lt;=$G9,IF(M29=$G9,ABS(K35-PMT($G13,$G9,-K30)+K35*$G13),K35-PMT($G13,$G9,-K30)+K35*$G13),"")</f>
        <v>479.54235716725913</v>
      </c>
      <c r="N35" s="18"/>
      <c r="O35" s="19">
        <f>IF(O29&lt;=$G9,IF(O29=$G9,ABS(M35-PMT($G13,$G9,-M30)+M35*$G13),M35-PMT($G13,$G9,-M30)+M35*$G13),"")</f>
        <v>395.83264656911274</v>
      </c>
      <c r="P35" s="18"/>
      <c r="Q35" s="19">
        <f>IF(Q29&lt;=$G9,IF(Q29=$G9,ABS(O35-PMT($G13,$G9,-O30)+O35*$G13),O35-PMT($G13,$G9,-O30)+O35*$G13),"")</f>
        <v>306.42480855520188</v>
      </c>
      <c r="R35" s="17"/>
      <c r="S35" s="19">
        <f>IF(S29&lt;=$G9,IF(S29=$G9,ABS(Q35-PMT($G13,$G9,-Q30)+Q35*$G13),Q35-PMT($G13,$G9,-Q30)+Q35*$G13),"")</f>
        <v>210.93097108757209</v>
      </c>
      <c r="T35" s="17"/>
      <c r="U35" s="19">
        <f>IF(U29&lt;=$G9,IF(U29=$G9,ABS(S35-PMT($G13,$G9,-S30)+S35*$G13),S35-PMT($G13,$G9,-S30)+S35*$G13),"")</f>
        <v>108.93685964428599</v>
      </c>
      <c r="W35" s="19">
        <f>IF(W29&lt;=$G9,IF(W29=$G9,ABS(U35-PMT($G13,$G9,-U30)+U35*$G13),U35-PMT($G13,$G9,-U30)+U35*$G13),"")</f>
        <v>2.2826185386293218E-13</v>
      </c>
      <c r="Y35" s="19" t="str">
        <f>IF(Y29&lt;=$G9,IF(Y29=$G9,ABS(W35-PMT($G13,$G9,-W30)+W35*$G13),W35-PMT($G13,$G9,-W30)+W35*$G13),"")</f>
        <v/>
      </c>
      <c r="AA35" s="19" t="str">
        <f>IF(AA29&lt;=$G9,IF(AA29=$G9,ABS(Y35-PMT($G13,$G9,-Y30)+Y35*$G13),Y35-PMT($G13,$G9,-Y30)+Y35*$G13),"")</f>
        <v/>
      </c>
      <c r="AC35" s="19" t="str">
        <f>IF(AC29&lt;=$G9,IF(AC29=$G9,ABS(AA35-PMT($G13,$G9,-AA30)+AA35*$G13),AA35-PMT($G13,$G9,-AA30)+AA35*$G13),"")</f>
        <v/>
      </c>
      <c r="AE35" s="19" t="str">
        <f>IF(AE29&lt;=$G9,IF(AE29=$G9,ABS(AC35-PMT($G13,$G9,-AC30)+AC35*$G13),AC35-PMT($G13,$G9,-AC30)+AC35*$G13),"")</f>
        <v/>
      </c>
      <c r="AG35" s="19" t="str">
        <f>IF(AG29&lt;=$G9,IF(AG29=$G9,ABS(AE35-PMT($G13,$G9,-AE30)+AE35*$G13),AE35-PMT($G13,$G9,-AE30)+AE35*$G13),"")</f>
        <v/>
      </c>
      <c r="AI35" s="19" t="str">
        <f>IF(AI29&lt;=$G9,IF(AI29=$G9,ABS(AG35-PMT($G13,$G9,-AG30)+AG35*$G13),AG35-PMT($G13,$G9,-AG30)+AG35*$G13),"")</f>
        <v/>
      </c>
      <c r="AK35" s="19" t="str">
        <f>IF(AK29&lt;=$G9,IF(AK29=$G9,ABS(AI35-PMT($G13,$G9,-AI30)+AI35*$G13),AI35-PMT($G13,$G9,-AI30)+AI35*$G13),"")</f>
        <v/>
      </c>
      <c r="AM35" s="19" t="str">
        <f>IF(AM29&lt;=$G9,IF(AM29=$G9,ABS(AK35-PMT($G13,$G9,-AK30)+AK35*$G13),AK35-PMT($G13,$G9,-AK30)+AK35*$G13),"")</f>
        <v/>
      </c>
      <c r="AO35" s="19" t="str">
        <f>IF(AO29&lt;=$G9,IF(AO29=$G9,ABS(AM35-PMT($G13,$G9,-AM30)+AM35*$G13),AM35-PMT($G13,$G9,-AM30)+AM35*$G13),"")</f>
        <v/>
      </c>
      <c r="AQ35" s="19" t="str">
        <f>IF(AQ29&lt;=$G9,IF(AQ29=$G9,ABS(AO35-PMT($G13,$G9,-AO30)+AO35*$G13),AO35-PMT($G13,$G9,-AO30)+AO35*$G13),"")</f>
        <v/>
      </c>
      <c r="AS35" s="19" t="str">
        <f>IF(AS29&lt;=$G9,IF(AS29=$G9,ABS(AQ35-PMT($G13,$G9,-AQ30)+AQ35*$G13),AQ35-PMT($G13,$G9,-AQ30)+AQ35*$G13),"")</f>
        <v/>
      </c>
      <c r="AU35" s="19" t="str">
        <f>IF(AU29&lt;=$G9,IF(AU29=$G9,ABS(AS35-PMT($G13,$G9,-AS30)+AS35*$G13),AS35-PMT($G13,$G9,-AS30)+AS35*$G13),"")</f>
        <v/>
      </c>
      <c r="AW35" s="19" t="str">
        <f>IF(AW29&lt;=$G9,IF(AW29=$G9,ABS(AU35-PMT($G13,$G9,-AU30)+AU35*$G13),AU35-PMT($G13,$G9,-AU30)+AU35*$G13),"")</f>
        <v/>
      </c>
      <c r="AY35" s="19" t="str">
        <f>IF(AY29&lt;=$G9,IF(AY29=$G9,ABS(AW35-PMT($G13,$G9,-AW30)+AW35*$G13),AW35-PMT($G13,$G9,-AW30)+AW35*$G13),"")</f>
        <v/>
      </c>
      <c r="BA35" s="19" t="str">
        <f>IF(BA29&lt;=$G9,IF(BA29=$G9,ABS(AY35-PMT($G13,$G9,-AY30)+AY35*$G13),AY35-PMT($G13,$G9,-AY30)+AY35*$G13),"")</f>
        <v/>
      </c>
      <c r="BC35" s="19" t="str">
        <f>IF(BC29&lt;=$G9,IF(BC29=$G9,ABS(BA35-PMT($G13,$G9,-BA30)+BA35*$G13),BA35-PMT($G13,$G9,-BA30)+BA35*$G13),"")</f>
        <v/>
      </c>
      <c r="BE35" s="19" t="str">
        <f>IF(BE29&lt;=$G9,IF(BE29=$G9,ABS(BC35-PMT($G13,$G9,-BC30)+BC35*$G13),BC35-PMT($G13,$G9,-BC30)+BC35*$G13),"")</f>
        <v/>
      </c>
      <c r="BG35" s="19" t="str">
        <f>IF(BG29&lt;=$G9,IF(BG29=$G9,ABS(BE35-PMT($G13,$G9,-BE30)+BE35*$G13),BE35-PMT($G13,$G9,-BE30)+BE35*$G13),"")</f>
        <v/>
      </c>
      <c r="BI35" s="19" t="str">
        <f>IF(BI29&lt;=$G9,IF(BI29=$G9,ABS(BG35-PMT($G13,$G9,-BG30)+BG35*$G13),BG35-PMT($G13,$G9,-BG30)+BG35*$G13),"")</f>
        <v/>
      </c>
      <c r="BK35" s="19" t="str">
        <f>IF(BK29&lt;=$G9,IF(BK29=$G9,ABS(BI35-PMT($G13,$G9,-BI30)+BI35*$G13),BI35-PMT($G13,$G9,-BI30)+BI35*$G13),"")</f>
        <v/>
      </c>
      <c r="BM35" s="19" t="str">
        <f>IF(BM29&lt;=$G9,IF(BM29=$G9,ABS(BK35-PMT($G13,$G9,-BK30)+BK35*$G13),BK35-PMT($G13,$G9,-BK30)+BK35*$G13),"")</f>
        <v/>
      </c>
      <c r="BO35" s="19" t="str">
        <f>IF(BO29&lt;=$G9,IF(BO29=$G9,ABS(BM35-PMT($G13,$G9,-BM30)+BM35*$G13),BM35-PMT($G13,$G9,-BM30)+BM35*$G13),"")</f>
        <v/>
      </c>
    </row>
    <row r="36" spans="2:67" s="4" customFormat="1" ht="12.75" customHeight="1" thickTop="1">
      <c r="B36" s="5" t="s">
        <v>7</v>
      </c>
      <c r="D36" s="8"/>
      <c r="E36" s="7"/>
      <c r="G36" s="16"/>
      <c r="H36" s="16"/>
      <c r="I36" s="16"/>
      <c r="J36" s="16"/>
      <c r="K36" s="16"/>
      <c r="L36" s="16"/>
      <c r="M36" s="16"/>
      <c r="N36" s="16"/>
      <c r="O36" s="16"/>
      <c r="P36" s="16"/>
      <c r="Q36" s="16"/>
      <c r="R36" s="17"/>
      <c r="S36" s="16"/>
      <c r="T36" s="17"/>
      <c r="U36" s="16"/>
    </row>
    <row r="37" spans="2:67" s="4" customFormat="1" ht="14.25" customHeight="1">
      <c r="B37" s="3">
        <v>22</v>
      </c>
      <c r="C37" s="106" t="s">
        <v>75</v>
      </c>
      <c r="E37" s="7" t="s">
        <v>103</v>
      </c>
      <c r="G37" s="21"/>
      <c r="H37" s="16"/>
      <c r="I37" s="18">
        <f>G4</f>
        <v>100</v>
      </c>
      <c r="J37" s="22"/>
      <c r="K37" s="18">
        <f>I37*(1+$G10)</f>
        <v>105</v>
      </c>
      <c r="L37" s="16"/>
      <c r="M37" s="18">
        <f>IF(M29&lt;=$G9,K37*(1+$G10),"")</f>
        <v>110.25</v>
      </c>
      <c r="N37" s="16"/>
      <c r="O37" s="18">
        <f>IF(O29&lt;=$G9,M37*(1+$G10),"")</f>
        <v>115.7625</v>
      </c>
      <c r="P37" s="16"/>
      <c r="Q37" s="18">
        <f>IF(Q29&lt;=$G9,O37*(1+$G10),"")</f>
        <v>121.55062500000001</v>
      </c>
      <c r="R37" s="17"/>
      <c r="S37" s="18">
        <f>IF(S29&lt;=$G9,Q37*(1+$G10),"")</f>
        <v>127.62815625000002</v>
      </c>
      <c r="T37" s="17"/>
      <c r="U37" s="18">
        <f>IF(U29&lt;=$G9,S37*(1+$G10),"")</f>
        <v>134.00956406250003</v>
      </c>
      <c r="W37" s="18">
        <f>IF(W29&lt;=$G9,U37*(1+$G10),"")</f>
        <v>140.71004226562505</v>
      </c>
      <c r="Y37" s="18" t="str">
        <f>IF(Y29&lt;=$G9,W37*(1+$G10),"")</f>
        <v/>
      </c>
      <c r="AA37" s="18" t="str">
        <f>IF(AA29&lt;=$G9,Y37*(1+$G10),"")</f>
        <v/>
      </c>
      <c r="AC37" s="18" t="str">
        <f>IF(AC29&lt;=$G9,AA37*(1+$G10),"")</f>
        <v/>
      </c>
      <c r="AE37" s="18" t="str">
        <f>IF(AE29&lt;=$G9,AC37*(1+$G10),"")</f>
        <v/>
      </c>
      <c r="AG37" s="18" t="str">
        <f>IF(AG29&lt;=$G9,AE37*(1+$G10),"")</f>
        <v/>
      </c>
      <c r="AI37" s="18" t="str">
        <f>IF(AI29&lt;=$G9,AG37*(1+$G10),"")</f>
        <v/>
      </c>
      <c r="AK37" s="18" t="str">
        <f>IF(AK29&lt;=$G9,AI37*(1+$G10),"")</f>
        <v/>
      </c>
      <c r="AM37" s="18" t="str">
        <f>IF(AM29&lt;=$G9,AK37*(1+$G10),"")</f>
        <v/>
      </c>
      <c r="AO37" s="18" t="str">
        <f>IF(AO29&lt;=$G9,AM37*(1+$G10),"")</f>
        <v/>
      </c>
      <c r="AQ37" s="18" t="str">
        <f>IF(AQ29&lt;=$G9,AO37*(1+$G10),"")</f>
        <v/>
      </c>
      <c r="AS37" s="18" t="str">
        <f>IF(AS29&lt;=$G9,AQ37*(1+$G10),"")</f>
        <v/>
      </c>
      <c r="AU37" s="18" t="str">
        <f>IF(AU29&lt;=$G9,AS37*(1+$G10),"")</f>
        <v/>
      </c>
      <c r="AW37" s="18" t="str">
        <f>IF(AW29&lt;=$G9,AU37*(1+$G10),"")</f>
        <v/>
      </c>
      <c r="AY37" s="18" t="str">
        <f>IF(AY29&lt;=$G9,AW37*(1+$G10),"")</f>
        <v/>
      </c>
      <c r="BA37" s="18" t="str">
        <f>IF(BA29&lt;=$G9,AY37*(1+$G10),"")</f>
        <v/>
      </c>
      <c r="BC37" s="18" t="str">
        <f>IF(BC29&lt;=$G9,BA37*(1+$G10),"")</f>
        <v/>
      </c>
      <c r="BE37" s="18" t="str">
        <f>IF(BE29&lt;=$G9,BC37*(1+$G10),"")</f>
        <v/>
      </c>
      <c r="BG37" s="18" t="str">
        <f>IF(BG29&lt;=$G9,BE37*(1+$G10),"")</f>
        <v/>
      </c>
      <c r="BI37" s="18" t="str">
        <f>IF(BI29&lt;=$G9,BG37*(1+$G10),"")</f>
        <v/>
      </c>
      <c r="BK37" s="18" t="str">
        <f>IF(BK29&lt;=$G9,BI37*(1+$G10),"")</f>
        <v/>
      </c>
      <c r="BM37" s="18" t="str">
        <f>IF(BM29&lt;=$G9,BK37*(1+$G10),"")</f>
        <v/>
      </c>
      <c r="BO37" s="18" t="str">
        <f>IF(BO29&lt;=$G9,BM37*(1+$G10),"")</f>
        <v/>
      </c>
    </row>
    <row r="38" spans="2:67" s="4" customFormat="1" ht="12" customHeight="1">
      <c r="B38" s="3">
        <v>23</v>
      </c>
      <c r="C38" s="4" t="s">
        <v>1</v>
      </c>
      <c r="E38" s="7" t="s">
        <v>86</v>
      </c>
      <c r="G38" s="16"/>
      <c r="H38" s="16"/>
      <c r="I38" s="16">
        <f>-G30 /G9</f>
        <v>-87.50000000060156</v>
      </c>
      <c r="J38" s="16"/>
      <c r="K38" s="16">
        <f>I38</f>
        <v>-87.50000000060156</v>
      </c>
      <c r="L38" s="16"/>
      <c r="M38" s="16">
        <f>IF(M29&lt;=$G9,K38,"")</f>
        <v>-87.50000000060156</v>
      </c>
      <c r="N38" s="16"/>
      <c r="O38" s="16">
        <f>IF(O29&lt;=$G9,M38,"")</f>
        <v>-87.50000000060156</v>
      </c>
      <c r="P38" s="16"/>
      <c r="Q38" s="16">
        <f>IF(Q29&lt;=$G9,O38,"")</f>
        <v>-87.50000000060156</v>
      </c>
      <c r="R38" s="17"/>
      <c r="S38" s="16">
        <f>IF(S29&lt;=$G9,Q38,"")</f>
        <v>-87.50000000060156</v>
      </c>
      <c r="T38" s="17"/>
      <c r="U38" s="16">
        <f>IF(U29&lt;=$G9,S38,"")</f>
        <v>-87.50000000060156</v>
      </c>
      <c r="W38" s="16">
        <f>IF(W29&lt;=$G9,U38,"")</f>
        <v>-87.50000000060156</v>
      </c>
      <c r="Y38" s="16" t="str">
        <f>IF(Y29&lt;=$G9,W38,"")</f>
        <v/>
      </c>
      <c r="AA38" s="16" t="str">
        <f>IF(AA29&lt;=$G9,Y38,"")</f>
        <v/>
      </c>
      <c r="AC38" s="16" t="str">
        <f>IF(AC29&lt;=$G9,AA38,"")</f>
        <v/>
      </c>
      <c r="AE38" s="16" t="str">
        <f>IF(AE29&lt;=$G9,AC38,"")</f>
        <v/>
      </c>
      <c r="AG38" s="16" t="str">
        <f>IF(AG29&lt;=$G9,AE38,"")</f>
        <v/>
      </c>
      <c r="AI38" s="16" t="str">
        <f>IF(AI29&lt;=$G9,AG38,"")</f>
        <v/>
      </c>
      <c r="AK38" s="16" t="str">
        <f>IF(AK29&lt;=$G9,AI38,"")</f>
        <v/>
      </c>
      <c r="AM38" s="16" t="str">
        <f>IF(AM29&lt;=$G9,AK38,"")</f>
        <v/>
      </c>
      <c r="AO38" s="16" t="str">
        <f>IF(AO29&lt;=$G9,AM38,"")</f>
        <v/>
      </c>
      <c r="AQ38" s="16" t="str">
        <f>IF(AQ29&lt;=$G9,AO38,"")</f>
        <v/>
      </c>
      <c r="AS38" s="16" t="str">
        <f>IF(AS29&lt;=$G9,AQ38,"")</f>
        <v/>
      </c>
      <c r="AU38" s="16" t="str">
        <f>IF(AU29&lt;=$G9,AS38,"")</f>
        <v/>
      </c>
      <c r="AW38" s="16" t="str">
        <f>IF(AW29&lt;=$G9,AU38,"")</f>
        <v/>
      </c>
      <c r="AY38" s="16" t="str">
        <f>IF(AY29&lt;=$G9,AW38,"")</f>
        <v/>
      </c>
      <c r="BA38" s="16" t="str">
        <f>IF(BA29&lt;=$G9,AY38,"")</f>
        <v/>
      </c>
      <c r="BC38" s="16" t="str">
        <f>IF(BC29&lt;=$G9,BA38,"")</f>
        <v/>
      </c>
      <c r="BE38" s="16" t="str">
        <f>IF(BE29&lt;=$G9,BC38,"")</f>
        <v/>
      </c>
      <c r="BG38" s="16" t="str">
        <f>IF(BG29&lt;=$G9,BE38,"")</f>
        <v/>
      </c>
      <c r="BI38" s="16" t="str">
        <f>IF(BI29&lt;=$G9,BG38,"")</f>
        <v/>
      </c>
      <c r="BK38" s="16" t="str">
        <f>IF(BK29&lt;=$G9,BI38,"")</f>
        <v/>
      </c>
      <c r="BM38" s="16" t="str">
        <f>IF(BM29&lt;=$G9,BK38,"")</f>
        <v/>
      </c>
      <c r="BO38" s="16" t="str">
        <f>IF(BO29&lt;=$G9,BM38,"")</f>
        <v/>
      </c>
    </row>
    <row r="39" spans="2:67" s="4" customFormat="1" ht="12" customHeight="1">
      <c r="B39" s="3">
        <v>24</v>
      </c>
      <c r="C39" s="4" t="s">
        <v>3</v>
      </c>
      <c r="E39" s="9" t="s">
        <v>87</v>
      </c>
      <c r="G39" s="16"/>
      <c r="H39" s="16"/>
      <c r="I39" s="16">
        <f>-G35*$G6*$G7</f>
        <v>-19.600000000134749</v>
      </c>
      <c r="J39" s="16"/>
      <c r="K39" s="16">
        <f>-I35*$G6*$G7</f>
        <v>-17.676312099142425</v>
      </c>
      <c r="L39" s="16"/>
      <c r="M39" s="16">
        <f>IF(M29&lt;=$G9,-K35*$G6*$G7,"")</f>
        <v>-15.621678592321414</v>
      </c>
      <c r="N39" s="16"/>
      <c r="O39" s="16">
        <f>IF(O29&lt;=$G9,-M35*$G6*$G7,"")</f>
        <v>-13.427186000683255</v>
      </c>
      <c r="P39" s="16"/>
      <c r="Q39" s="16">
        <f>IF(Q29&lt;=$G9,-O35*$G6*$G7,"")</f>
        <v>-11.083314103935157</v>
      </c>
      <c r="R39" s="17"/>
      <c r="S39" s="16">
        <f>IF(S29&lt;=$G9,-Q35*$G6*$G7,"")</f>
        <v>-8.5798946395456515</v>
      </c>
      <c r="T39" s="17"/>
      <c r="U39" s="16">
        <f>IF(U29&lt;=$G9,-S35*$G6*$G7,"")</f>
        <v>-5.9060671904520179</v>
      </c>
      <c r="W39" s="16">
        <f>IF(W29&lt;=$G9,-U35*$G6*$G7,"")</f>
        <v>-3.0502320700400078</v>
      </c>
      <c r="Y39" s="16" t="str">
        <f>IF(Y29&lt;=$G9,-W35*$G6*$G7,"")</f>
        <v/>
      </c>
      <c r="AA39" s="16" t="str">
        <f>IF(AA29&lt;=$G9,-Y35*$G6*$G7,"")</f>
        <v/>
      </c>
      <c r="AC39" s="16" t="str">
        <f>IF(AC29&lt;=$G9,-AA35*$G6*$G7,"")</f>
        <v/>
      </c>
      <c r="AE39" s="16" t="str">
        <f>IF(AE29&lt;=$G9,-AC35*$G6*$G7,"")</f>
        <v/>
      </c>
      <c r="AG39" s="16" t="str">
        <f>IF(AG29&lt;=$G9,-AE35*$G6*$G7,"")</f>
        <v/>
      </c>
      <c r="AI39" s="16" t="str">
        <f>IF(AI29&lt;=$G9,-AG35*$G6*$G7,"")</f>
        <v/>
      </c>
      <c r="AK39" s="16" t="str">
        <f>IF(AK29&lt;=$G9,-AI35*$G6*$G7,"")</f>
        <v/>
      </c>
      <c r="AM39" s="16" t="str">
        <f>IF(AM29&lt;=$G9,-AK35*$G6*$G7,"")</f>
        <v/>
      </c>
      <c r="AO39" s="16" t="str">
        <f>IF(AO29&lt;=$G9,-AM35*$G6*$G7,"")</f>
        <v/>
      </c>
      <c r="AQ39" s="16" t="str">
        <f>IF(AQ29&lt;=$G9,-AO35*$G6*$G7,"")</f>
        <v/>
      </c>
      <c r="AS39" s="16" t="str">
        <f>IF(AS29&lt;=$G9,-AQ35*$G6*$G7,"")</f>
        <v/>
      </c>
      <c r="AU39" s="16" t="str">
        <f>IF(AU29&lt;=$G9,-AS35*$G6*$G7,"")</f>
        <v/>
      </c>
      <c r="AW39" s="16" t="str">
        <f>IF(AW29&lt;=$G9,-AU35*$G6*$G7,"")</f>
        <v/>
      </c>
      <c r="AY39" s="16" t="str">
        <f>IF(AY29&lt;=$G9,-AW35*$G6*$G7,"")</f>
        <v/>
      </c>
      <c r="BA39" s="16" t="str">
        <f>IF(BA29&lt;=$G9,-AY35*$G6*$G7,"")</f>
        <v/>
      </c>
      <c r="BC39" s="16" t="str">
        <f>IF(BC29&lt;=$G9,-BA35*$G6*$G7,"")</f>
        <v/>
      </c>
      <c r="BE39" s="16" t="str">
        <f>IF(BE29&lt;=$G9,-BC35*$G6*$G7,"")</f>
        <v/>
      </c>
      <c r="BG39" s="16" t="str">
        <f>IF(BG29&lt;=$G9,-BE35*$G6*$G7,"")</f>
        <v/>
      </c>
      <c r="BI39" s="16" t="str">
        <f>IF(BI29&lt;=$G9,-BG35*$G6*$G7,"")</f>
        <v/>
      </c>
      <c r="BK39" s="16" t="str">
        <f>IF(BK29&lt;=$G9,-BI35*$G6*$G7,"")</f>
        <v/>
      </c>
      <c r="BM39" s="16" t="str">
        <f>IF(BM29&lt;=$G9,-BK35*$G6*$G7,"")</f>
        <v/>
      </c>
      <c r="BO39" s="16" t="str">
        <f>IF(BO29&lt;=$G9,-BM35*$G6*$G7,"")</f>
        <v/>
      </c>
    </row>
    <row r="40" spans="2:67" s="4" customFormat="1" ht="12" customHeight="1">
      <c r="B40" s="3">
        <v>25</v>
      </c>
      <c r="C40" s="4" t="s">
        <v>4</v>
      </c>
      <c r="E40" s="9" t="s">
        <v>88</v>
      </c>
      <c r="G40" s="16"/>
      <c r="H40" s="16"/>
      <c r="I40" s="16">
        <f>-SUM(I37:I39)*$G$8</f>
        <v>1.4910000001546246</v>
      </c>
      <c r="J40" s="16"/>
      <c r="K40" s="16">
        <f>-SUM(K37:K39)*$G$8</f>
        <v>3.7025540946236821E-2</v>
      </c>
      <c r="L40" s="16"/>
      <c r="M40" s="16">
        <f>IF(M29&lt;=$G9,-SUM(M37:M39)*$G$8,"")</f>
        <v>-1.4969474954861755</v>
      </c>
      <c r="N40" s="16"/>
      <c r="O40" s="16">
        <f>IF(O29&lt;=$G9,-SUM(O37:O39)*$G$8,"")</f>
        <v>-3.1154159397301893</v>
      </c>
      <c r="P40" s="16"/>
      <c r="Q40" s="16">
        <f>IF(Q29&lt;=$G9,-SUM(Q37:Q39)*$G$8,"")</f>
        <v>-4.8231352880472915</v>
      </c>
      <c r="R40" s="17"/>
      <c r="S40" s="16">
        <f>IF(S29&lt;=$G9,-SUM(S37:S39)*$G$8,"")</f>
        <v>-6.6251349380690892</v>
      </c>
      <c r="T40" s="17"/>
      <c r="U40" s="16">
        <f>IF(U29&lt;=$G9,-SUM(U37:U39)*$G$8,"")</f>
        <v>-8.5267343430037545</v>
      </c>
      <c r="W40" s="16">
        <f>IF(W29&lt;=$G9,-SUM(W37:W39)*$G$8,"")</f>
        <v>-10.53356014094653</v>
      </c>
      <c r="Y40" s="16" t="str">
        <f>IF(Y29&lt;=$G9,-SUM(Y37:Y39)*$G$8,"")</f>
        <v/>
      </c>
      <c r="AA40" s="16" t="str">
        <f>IF(AA29&lt;=$G9,-SUM(AA37:AA39)*$G$8,"")</f>
        <v/>
      </c>
      <c r="AC40" s="16" t="str">
        <f>IF(AC29&lt;=$G9,-SUM(AC37:AC39)*$G$8,"")</f>
        <v/>
      </c>
      <c r="AE40" s="16" t="str">
        <f>IF(AE29&lt;=$G9,-SUM(AE37:AE39)*$G$8,"")</f>
        <v/>
      </c>
      <c r="AG40" s="16" t="str">
        <f>IF(AG29&lt;=$G9,-SUM(AG37:AG39)*$G$8,"")</f>
        <v/>
      </c>
      <c r="AI40" s="16" t="str">
        <f>IF(AI29&lt;=$G9,-SUM(AI37:AI39)*$G$8,"")</f>
        <v/>
      </c>
      <c r="AK40" s="16" t="str">
        <f>IF(AK29&lt;=$G9,-SUM(AK37:AK39)*$G$8,"")</f>
        <v/>
      </c>
      <c r="AM40" s="16" t="str">
        <f>IF(AM29&lt;=$G9,-SUM(AM37:AM39)*$G$8,"")</f>
        <v/>
      </c>
      <c r="AO40" s="16" t="str">
        <f>IF(AO29&lt;=$G9,-SUM(AO37:AO39)*$G$8,"")</f>
        <v/>
      </c>
      <c r="AQ40" s="16" t="str">
        <f>IF(AQ29&lt;=$G9,-SUM(AQ37:AQ39)*$G$8,"")</f>
        <v/>
      </c>
      <c r="AS40" s="16" t="str">
        <f>IF(AS29&lt;=$G9,-SUM(AS37:AS39)*$G$8,"")</f>
        <v/>
      </c>
      <c r="AU40" s="16" t="str">
        <f>IF(AU29&lt;=$G9,-SUM(AU37:AU39)*$G$8,"")</f>
        <v/>
      </c>
      <c r="AW40" s="16" t="str">
        <f>IF(AW29&lt;=$G9,-SUM(AW37:AW39)*$G$8,"")</f>
        <v/>
      </c>
      <c r="AY40" s="16" t="str">
        <f>IF(AY29&lt;=$G9,-SUM(AY37:AY39)*$G$8,"")</f>
        <v/>
      </c>
      <c r="BA40" s="16" t="str">
        <f>IF(BA29&lt;=$G9,-SUM(BA37:BA39)*$G$8,"")</f>
        <v/>
      </c>
      <c r="BC40" s="16" t="str">
        <f>IF(BC29&lt;=$G9,-SUM(BC37:BC39)*$G$8,"")</f>
        <v/>
      </c>
      <c r="BE40" s="16" t="str">
        <f>IF(BE29&lt;=$G9,-SUM(BE37:BE39)*$G$8,"")</f>
        <v/>
      </c>
      <c r="BG40" s="16" t="str">
        <f>IF(BG29&lt;=$G9,-SUM(BG37:BG39)*$G$8,"")</f>
        <v/>
      </c>
      <c r="BI40" s="16" t="str">
        <f>IF(BI29&lt;=$G9,-SUM(BI37:BI39)*$G$8,"")</f>
        <v/>
      </c>
      <c r="BK40" s="16" t="str">
        <f>IF(BK29&lt;=$G9,-SUM(BK37:BK39)*$G$8,"")</f>
        <v/>
      </c>
      <c r="BM40" s="16" t="str">
        <f>IF(BM29&lt;=$G9,-SUM(BM37:BM39)*$G$8,"")</f>
        <v/>
      </c>
      <c r="BO40" s="16" t="str">
        <f>IF(BO29&lt;=$G9,-SUM(BO37:BO39)*$G$8,"")</f>
        <v/>
      </c>
    </row>
    <row r="41" spans="2:67" s="4" customFormat="1" ht="12" customHeight="1">
      <c r="B41" s="3">
        <v>26</v>
      </c>
      <c r="C41" s="4" t="s">
        <v>24</v>
      </c>
      <c r="E41" s="7" t="s">
        <v>104</v>
      </c>
      <c r="G41" s="16"/>
      <c r="H41" s="22"/>
      <c r="I41" s="16">
        <f>G33*$G5*(1-$G8)</f>
        <v>0</v>
      </c>
      <c r="J41" s="16"/>
      <c r="K41" s="16">
        <f>I33*$G5*(1-$G8)</f>
        <v>1.5668901588162885</v>
      </c>
      <c r="L41" s="16"/>
      <c r="M41" s="16">
        <f>IF(M29&lt;=$G9,K33*$G5*(1-$G8),"")</f>
        <v>2.743940560018252</v>
      </c>
      <c r="N41" s="16"/>
      <c r="O41" s="16">
        <f>IF(O29&lt;=$G9,M33*$G5*(1-$G8),"")</f>
        <v>3.5046147767714584</v>
      </c>
      <c r="P41" s="16"/>
      <c r="Q41" s="16">
        <f>IF(Q29&lt;=$G9,O33*$G5*(1-$G8),"")</f>
        <v>3.8205700453161935</v>
      </c>
      <c r="R41" s="17"/>
      <c r="S41" s="16">
        <f>IF(S29&lt;=$G9,Q33*$G5*(1-$G8),"")</f>
        <v>3.6615343074528712</v>
      </c>
      <c r="T41" s="17"/>
      <c r="U41" s="16">
        <f>IF(U29&lt;=$G9,S33*$G5*(1-$G8),"")</f>
        <v>2.9951748832986502</v>
      </c>
      <c r="W41" s="16">
        <f>IF(W29&lt;=$G9,U33*$G5*(1-$G8),"")</f>
        <v>1.786958204586905</v>
      </c>
      <c r="Y41" s="16" t="str">
        <f>IF(Y29&lt;=$G9,W33*$G5*(1-$G8),"")</f>
        <v/>
      </c>
      <c r="AA41" s="16" t="str">
        <f>IF(AA29&lt;=$G9,Y33*$G5*(1-$G8),"")</f>
        <v/>
      </c>
      <c r="AC41" s="16" t="str">
        <f>IF(AC29&lt;=$G9,AA33*$G5*(1-$G8),"")</f>
        <v/>
      </c>
      <c r="AE41" s="16" t="str">
        <f>IF(AE29&lt;=$G9,AC33*$G5*(1-$G8),"")</f>
        <v/>
      </c>
      <c r="AG41" s="16" t="str">
        <f>IF(AG29&lt;=$G9,AE33*$G5*(1-$G8),"")</f>
        <v/>
      </c>
      <c r="AI41" s="16" t="str">
        <f>IF(AI29&lt;=$G9,AG33*$G5*(1-$G8),"")</f>
        <v/>
      </c>
      <c r="AK41" s="16" t="str">
        <f>IF(AK29&lt;=$G9,AI33*$G5*(1-$G8),"")</f>
        <v/>
      </c>
      <c r="AM41" s="16" t="str">
        <f>IF(AM29&lt;=$G9,AK33*$G5*(1-$G8),"")</f>
        <v/>
      </c>
      <c r="AO41" s="16" t="str">
        <f>IF(AO29&lt;=$G9,AM33*$G5*(1-$G8),"")</f>
        <v/>
      </c>
      <c r="AQ41" s="16" t="str">
        <f>IF(AQ29&lt;=$G9,AO33*$G5*(1-$G8),"")</f>
        <v/>
      </c>
      <c r="AS41" s="16" t="str">
        <f>IF(AS29&lt;=$G9,AQ33*$G5*(1-$G8),"")</f>
        <v/>
      </c>
      <c r="AU41" s="16" t="str">
        <f>IF(AU29&lt;=$G9,AS33*$G5*(1-$G8),"")</f>
        <v/>
      </c>
      <c r="AW41" s="16" t="str">
        <f>IF(AW29&lt;=$G9,AU33*$G5*(1-$G8),"")</f>
        <v/>
      </c>
      <c r="AY41" s="16" t="str">
        <f>IF(AY29&lt;=$G9,AW33*$G5*(1-$G8),"")</f>
        <v/>
      </c>
      <c r="BA41" s="16" t="str">
        <f>IF(BA29&lt;=$G9,AY33*$G5*(1-$G8),"")</f>
        <v/>
      </c>
      <c r="BC41" s="16" t="str">
        <f>IF(BC29&lt;=$G9,BA33*$G5*(1-$G8),"")</f>
        <v/>
      </c>
      <c r="BE41" s="16" t="str">
        <f>IF(BE29&lt;=$G9,BC33*$G5*(1-$G8),"")</f>
        <v/>
      </c>
      <c r="BG41" s="16" t="str">
        <f>IF(BG29&lt;=$G9,BE33*$G5*(1-$G8),"")</f>
        <v/>
      </c>
      <c r="BI41" s="16" t="str">
        <f>IF(BI29&lt;=$G9,BG33*$G5*(1-$G8),"")</f>
        <v/>
      </c>
      <c r="BK41" s="16" t="str">
        <f>IF(BK29&lt;=$G9,BI33*$G5*(1-$G8),"")</f>
        <v/>
      </c>
      <c r="BM41" s="16" t="str">
        <f>IF(BM29&lt;=$G9,BK33*$G5*(1-$G8),"")</f>
        <v/>
      </c>
      <c r="BO41" s="16" t="str">
        <f>IF(BO29&lt;=$G9,BM33*$G5*(1-$G8),"")</f>
        <v/>
      </c>
    </row>
    <row r="42" spans="2:67" s="4" customFormat="1" ht="12" customHeight="1" thickBot="1">
      <c r="B42" s="3">
        <v>27</v>
      </c>
      <c r="C42" s="4" t="s">
        <v>8</v>
      </c>
      <c r="E42" s="7" t="s">
        <v>90</v>
      </c>
      <c r="G42" s="23"/>
      <c r="H42" s="16"/>
      <c r="I42" s="24">
        <f>SUM(I37:I41)</f>
        <v>-5.609000000581684</v>
      </c>
      <c r="J42" s="16"/>
      <c r="K42" s="24">
        <f>SUM(K37:K41)</f>
        <v>1.4276036000185404</v>
      </c>
      <c r="L42" s="16"/>
      <c r="M42" s="24">
        <f>IF(M29&lt;=$G9,SUM(M37:M41),"")</f>
        <v>8.3753144716091033</v>
      </c>
      <c r="N42" s="16"/>
      <c r="O42" s="24">
        <f>IF(O29&lt;=$G9,SUM(O37:O41),"")</f>
        <v>15.224512835756457</v>
      </c>
      <c r="P42" s="16"/>
      <c r="Q42" s="24">
        <f>IF(Q29&lt;=$G9,SUM(Q37:Q41),"")</f>
        <v>21.964745652732198</v>
      </c>
      <c r="R42" s="17"/>
      <c r="S42" s="24">
        <f>IF(S29&lt;=$G9,SUM(S37:S41),"")</f>
        <v>28.584660979236592</v>
      </c>
      <c r="T42" s="17"/>
      <c r="U42" s="24">
        <f>IF(U29&lt;=$G9,SUM(U37:U41),"")</f>
        <v>35.071937411741352</v>
      </c>
      <c r="W42" s="24">
        <f>IF(W29&lt;=$G9,SUM(W37:W41),"")</f>
        <v>41.413208258623847</v>
      </c>
      <c r="Y42" s="24" t="str">
        <f>IF(Y29&lt;=$G9,SUM(Y37:Y41),"")</f>
        <v/>
      </c>
      <c r="AA42" s="24" t="str">
        <f>IF(AA29&lt;=$G9,SUM(AA37:AA41),"")</f>
        <v/>
      </c>
      <c r="AC42" s="24" t="str">
        <f>IF(AC29&lt;=$G9,SUM(AC37:AC41),"")</f>
        <v/>
      </c>
      <c r="AE42" s="24" t="str">
        <f>IF(AE29&lt;=$G9,SUM(AE37:AE41),"")</f>
        <v/>
      </c>
      <c r="AG42" s="24" t="str">
        <f>IF(AG29&lt;=$G9,SUM(AG37:AG41),"")</f>
        <v/>
      </c>
      <c r="AI42" s="24" t="str">
        <f>IF(AI29&lt;=$G9,SUM(AI37:AI41),"")</f>
        <v/>
      </c>
      <c r="AK42" s="24" t="str">
        <f>IF(AK29&lt;=$G9,SUM(AK37:AK41),"")</f>
        <v/>
      </c>
      <c r="AM42" s="24" t="str">
        <f>IF(AM29&lt;=$G9,SUM(AM37:AM41),"")</f>
        <v/>
      </c>
      <c r="AO42" s="24" t="str">
        <f>IF(AO29&lt;=$G9,SUM(AO37:AO41),"")</f>
        <v/>
      </c>
      <c r="AQ42" s="24" t="str">
        <f>IF(AQ29&lt;=$G9,SUM(AQ37:AQ41),"")</f>
        <v/>
      </c>
      <c r="AS42" s="24" t="str">
        <f>IF(AS29&lt;=$G9,SUM(AS37:AS41),"")</f>
        <v/>
      </c>
      <c r="AU42" s="24" t="str">
        <f>IF(AU29&lt;=$G9,SUM(AU37:AU41),"")</f>
        <v/>
      </c>
      <c r="AW42" s="24" t="str">
        <f>IF(AW29&lt;=$G9,SUM(AW37:AW41),"")</f>
        <v/>
      </c>
      <c r="AY42" s="24" t="str">
        <f>IF(AY29&lt;=$G9,SUM(AY37:AY41),"")</f>
        <v/>
      </c>
      <c r="BA42" s="24" t="str">
        <f>IF(BA29&lt;=$G9,SUM(BA37:BA41),"")</f>
        <v/>
      </c>
      <c r="BC42" s="24" t="str">
        <f>IF(BC29&lt;=$G9,SUM(BC37:BC41),"")</f>
        <v/>
      </c>
      <c r="BE42" s="24" t="str">
        <f>IF(BE29&lt;=$G9,SUM(BE37:BE41),"")</f>
        <v/>
      </c>
      <c r="BG42" s="24" t="str">
        <f>IF(BG29&lt;=$G9,SUM(BG37:BG41),"")</f>
        <v/>
      </c>
      <c r="BI42" s="24" t="str">
        <f>IF(BI29&lt;=$G9,SUM(BI37:BI41),"")</f>
        <v/>
      </c>
      <c r="BK42" s="24" t="str">
        <f>IF(BK29&lt;=$G9,SUM(BK37:BK41),"")</f>
        <v/>
      </c>
      <c r="BM42" s="24" t="str">
        <f>IF(BM29&lt;=$G9,SUM(BM37:BM41),"")</f>
        <v/>
      </c>
      <c r="BO42" s="24" t="str">
        <f>IF(BO29&lt;=$G9,SUM(BO37:BO41),"")</f>
        <v/>
      </c>
    </row>
    <row r="43" spans="2:67" s="4" customFormat="1" ht="12.75" customHeight="1" thickTop="1">
      <c r="B43" s="5" t="s">
        <v>38</v>
      </c>
      <c r="D43" s="8"/>
      <c r="E43" s="7"/>
      <c r="G43" s="16"/>
      <c r="H43" s="16"/>
      <c r="I43" s="16"/>
      <c r="J43" s="16"/>
      <c r="K43" s="16"/>
      <c r="L43" s="16"/>
      <c r="M43" s="16"/>
      <c r="N43" s="16"/>
      <c r="O43" s="16"/>
      <c r="P43" s="16"/>
      <c r="Q43" s="16"/>
      <c r="R43" s="17"/>
      <c r="S43" s="16"/>
      <c r="T43" s="17"/>
      <c r="U43" s="16"/>
    </row>
    <row r="44" spans="2:67" s="4" customFormat="1" ht="12" customHeight="1">
      <c r="B44" s="3">
        <v>28</v>
      </c>
      <c r="C44" s="4" t="s">
        <v>8</v>
      </c>
      <c r="E44" s="10" t="s">
        <v>91</v>
      </c>
      <c r="G44" s="16"/>
      <c r="H44" s="16"/>
      <c r="I44" s="18">
        <f>I42</f>
        <v>-5.609000000581684</v>
      </c>
      <c r="J44" s="16"/>
      <c r="K44" s="18">
        <f>K42</f>
        <v>1.4276036000185404</v>
      </c>
      <c r="L44" s="16"/>
      <c r="M44" s="18">
        <f>IF(M29&lt;=$G9,M42,"")</f>
        <v>8.3753144716091033</v>
      </c>
      <c r="N44" s="16"/>
      <c r="O44" s="18">
        <f>IF(O29&lt;=$G9,O42,"")</f>
        <v>15.224512835756457</v>
      </c>
      <c r="P44" s="16"/>
      <c r="Q44" s="18">
        <f>IF(Q29&lt;=$G9,Q42,"")</f>
        <v>21.964745652732198</v>
      </c>
      <c r="R44" s="17"/>
      <c r="S44" s="18">
        <f>IF(S29&lt;=$G9,S42,"")</f>
        <v>28.584660979236592</v>
      </c>
      <c r="T44" s="17"/>
      <c r="U44" s="18">
        <f>IF(U29&lt;=$G9,U42,"")</f>
        <v>35.071937411741352</v>
      </c>
      <c r="W44" s="18">
        <f>IF(W29&lt;=$G9,W42,"")</f>
        <v>41.413208258623847</v>
      </c>
      <c r="Y44" s="18" t="str">
        <f>IF(Y29&lt;=$G9,Y42,"")</f>
        <v/>
      </c>
      <c r="AA44" s="18" t="str">
        <f>IF(AA29&lt;=$G9,AA42,"")</f>
        <v/>
      </c>
      <c r="AC44" s="18" t="str">
        <f>IF(AC29&lt;=$G9,AC42,"")</f>
        <v/>
      </c>
      <c r="AD44" s="18"/>
      <c r="AE44" s="18" t="str">
        <f>IF(AE29&lt;=$G9,AE42,"")</f>
        <v/>
      </c>
      <c r="AF44" s="18"/>
      <c r="AG44" s="18" t="str">
        <f>IF(AG29&lt;=$G9,AG42,"")</f>
        <v/>
      </c>
      <c r="AH44" s="18"/>
      <c r="AI44" s="18" t="str">
        <f>IF(AI29&lt;=$G9,AI42,"")</f>
        <v/>
      </c>
      <c r="AJ44" s="18"/>
      <c r="AK44" s="18" t="str">
        <f>IF(AK29&lt;=$G9,AK42,"")</f>
        <v/>
      </c>
      <c r="AM44" s="18" t="str">
        <f>IF(AM29&lt;=$G9,AM42,"")</f>
        <v/>
      </c>
      <c r="AO44" s="18" t="str">
        <f>IF(AO29&lt;=$G9,AO42,"")</f>
        <v/>
      </c>
      <c r="AQ44" s="18" t="str">
        <f>IF(AQ29&lt;=$G9,AQ42,"")</f>
        <v/>
      </c>
      <c r="AS44" s="18" t="str">
        <f>IF(AS29&lt;=$G9,AS42,"")</f>
        <v/>
      </c>
      <c r="AU44" s="18" t="str">
        <f>IF(AU29&lt;=$G9,AU42,"")</f>
        <v/>
      </c>
      <c r="AW44" s="18" t="str">
        <f t="shared" ref="AW44:BE44" si="3">IF(AW29&lt;=$G9,AW42,"")</f>
        <v/>
      </c>
      <c r="AX44" s="18">
        <f t="shared" si="3"/>
        <v>0</v>
      </c>
      <c r="AY44" s="18" t="str">
        <f t="shared" si="3"/>
        <v/>
      </c>
      <c r="AZ44" s="18">
        <f t="shared" si="3"/>
        <v>0</v>
      </c>
      <c r="BA44" s="18" t="str">
        <f t="shared" si="3"/>
        <v/>
      </c>
      <c r="BB44" s="18">
        <f t="shared" si="3"/>
        <v>0</v>
      </c>
      <c r="BC44" s="18" t="str">
        <f t="shared" si="3"/>
        <v/>
      </c>
      <c r="BD44" s="18">
        <f t="shared" si="3"/>
        <v>0</v>
      </c>
      <c r="BE44" s="18" t="str">
        <f t="shared" si="3"/>
        <v/>
      </c>
      <c r="BG44" s="18" t="str">
        <f>IF(BG29&lt;=$G9,BG42,"")</f>
        <v/>
      </c>
      <c r="BI44" s="18" t="str">
        <f>IF(BI29&lt;=$G9,BI42,"")</f>
        <v/>
      </c>
      <c r="BK44" s="18" t="str">
        <f>IF(BK29&lt;=$G9,BK42,"")</f>
        <v/>
      </c>
      <c r="BM44" s="18" t="str">
        <f>IF(BM29&lt;=$G9,BM42,"")</f>
        <v/>
      </c>
      <c r="BO44" s="18" t="str">
        <f>IF(BO29&lt;=$G9,BO42,"")</f>
        <v/>
      </c>
    </row>
    <row r="45" spans="2:67" s="4" customFormat="1" ht="12" customHeight="1">
      <c r="B45" s="3">
        <v>29</v>
      </c>
      <c r="C45" s="4" t="s">
        <v>9</v>
      </c>
      <c r="E45" s="10" t="s">
        <v>92</v>
      </c>
      <c r="G45" s="16"/>
      <c r="H45" s="16"/>
      <c r="I45" s="16">
        <f>-I38</f>
        <v>87.50000000060156</v>
      </c>
      <c r="J45" s="16"/>
      <c r="K45" s="16">
        <f>-K38</f>
        <v>87.50000000060156</v>
      </c>
      <c r="L45" s="16"/>
      <c r="M45" s="16">
        <f>IF(M29&lt;=$G9,-M38,"")</f>
        <v>87.50000000060156</v>
      </c>
      <c r="N45" s="16"/>
      <c r="O45" s="16">
        <f>IF(O29&lt;=$G9,-O38,"")</f>
        <v>87.50000000060156</v>
      </c>
      <c r="P45" s="16"/>
      <c r="Q45" s="16">
        <f>IF(Q29&lt;=$G9,-Q38,"")</f>
        <v>87.50000000060156</v>
      </c>
      <c r="R45" s="17"/>
      <c r="S45" s="16">
        <f>IF(S29&lt;=$G9,-S38,"")</f>
        <v>87.50000000060156</v>
      </c>
      <c r="T45" s="17"/>
      <c r="U45" s="16">
        <f>IF(U29&lt;=$G9,-U38,"")</f>
        <v>87.50000000060156</v>
      </c>
      <c r="W45" s="16">
        <f>IF(W29&lt;=$G9,-W38,"")</f>
        <v>87.50000000060156</v>
      </c>
      <c r="Y45" s="16" t="str">
        <f>IF(Y29&lt;=$G9,-Y38,"")</f>
        <v/>
      </c>
      <c r="AA45" s="16" t="str">
        <f>IF(AA29&lt;=$G9,-AA38,"")</f>
        <v/>
      </c>
      <c r="AC45" s="16" t="str">
        <f>IF(AC29&lt;=$G9,-AC38,"")</f>
        <v/>
      </c>
      <c r="AE45" s="16" t="str">
        <f>IF(AE29&lt;=$G9,-AE38,"")</f>
        <v/>
      </c>
      <c r="AG45" s="16" t="str">
        <f>IF(AG29&lt;=$G9,-AG38,"")</f>
        <v/>
      </c>
      <c r="AI45" s="16" t="str">
        <f>IF(AI29&lt;=$G9,-AI38,"")</f>
        <v/>
      </c>
      <c r="AK45" s="16" t="str">
        <f>IF(AK29&lt;=$G9,-AK38,"")</f>
        <v/>
      </c>
      <c r="AM45" s="16" t="str">
        <f>IF(AM29&lt;=$G9,-AM38,"")</f>
        <v/>
      </c>
      <c r="AO45" s="16" t="str">
        <f>IF(AO29&lt;=$G9,-AO38,"")</f>
        <v/>
      </c>
      <c r="AQ45" s="16" t="str">
        <f>IF(AQ29&lt;=$G9,-AQ38,"")</f>
        <v/>
      </c>
      <c r="AS45" s="16" t="str">
        <f>IF(AS29&lt;=$G9,-AS38,"")</f>
        <v/>
      </c>
      <c r="AU45" s="16" t="str">
        <f>IF(AU29&lt;=$G9,-AU38,"")</f>
        <v/>
      </c>
      <c r="AW45" s="16" t="str">
        <f>IF(AW29&lt;=$G9,-AW38,"")</f>
        <v/>
      </c>
      <c r="AY45" s="16" t="str">
        <f>IF(AY29&lt;=$G9,-AY38,"")</f>
        <v/>
      </c>
      <c r="BA45" s="16" t="str">
        <f>IF(BA29&lt;=$G9,-BA38,"")</f>
        <v/>
      </c>
      <c r="BC45" s="16" t="str">
        <f>IF(BC29&lt;=$G9,-BC38,"")</f>
        <v/>
      </c>
      <c r="BE45" s="16" t="str">
        <f>IF(BE29&lt;=$G9,-BE38,"")</f>
        <v/>
      </c>
      <c r="BG45" s="16" t="str">
        <f>IF(BG29&lt;=$G9,-BG38,"")</f>
        <v/>
      </c>
      <c r="BI45" s="16" t="str">
        <f>IF(BI29&lt;=$G9,-BI38,"")</f>
        <v/>
      </c>
      <c r="BK45" s="16" t="str">
        <f>IF(BK29&lt;=$G9,-BK38,"")</f>
        <v/>
      </c>
      <c r="BM45" s="16" t="str">
        <f>IF(BM29&lt;=$G9,-BM38,"")</f>
        <v/>
      </c>
      <c r="BO45" s="16" t="str">
        <f>IF(BO29&lt;=$G9,-BO38,"")</f>
        <v/>
      </c>
    </row>
    <row r="46" spans="2:67" s="4" customFormat="1" ht="12" customHeight="1">
      <c r="B46" s="3">
        <v>30</v>
      </c>
      <c r="C46" s="4" t="s">
        <v>25</v>
      </c>
      <c r="E46" s="10" t="s">
        <v>93</v>
      </c>
      <c r="G46" s="16"/>
      <c r="H46" s="16"/>
      <c r="I46" s="16">
        <f>G33-I33</f>
        <v>-18.79686067944715</v>
      </c>
      <c r="J46" s="16"/>
      <c r="K46" s="16">
        <f>I33-K33</f>
        <v>-14.120231899851206</v>
      </c>
      <c r="L46" s="16"/>
      <c r="M46" s="16">
        <f>IF(M29&lt;=$G9,K33-M33,"")</f>
        <v>-9.1252645849529586</v>
      </c>
      <c r="N46" s="16"/>
      <c r="O46" s="16">
        <f>IF(O29&lt;=$G9,M33-O33,"")</f>
        <v>-3.790289402455187</v>
      </c>
      <c r="P46" s="16"/>
      <c r="Q46" s="16">
        <f>IF(Q29&lt;=$G9,O33-Q33,"")</f>
        <v>1.9078380133092878</v>
      </c>
      <c r="R46" s="17"/>
      <c r="S46" s="16">
        <f>IF(S29&lt;=$G9,Q33-S33,"")</f>
        <v>7.9938374670282712</v>
      </c>
      <c r="T46" s="17"/>
      <c r="U46" s="16">
        <f>IF(U29&lt;=$G9,S33-U33,"")</f>
        <v>14.494111442684584</v>
      </c>
      <c r="W46" s="16">
        <f>IF(W29&lt;=$G9,U33-W33,"")</f>
        <v>21.43685964368413</v>
      </c>
      <c r="Y46" s="16" t="str">
        <f>IF(Y29&lt;=$G9,W33-Y33,"")</f>
        <v/>
      </c>
      <c r="AA46" s="16" t="str">
        <f>IF(AA29&lt;=$G9,Y33-AA33,"")</f>
        <v/>
      </c>
      <c r="AC46" s="16" t="str">
        <f>IF(AC29&lt;=$G9,AA33-AC33,"")</f>
        <v/>
      </c>
      <c r="AE46" s="16" t="str">
        <f>IF(AE29&lt;=$G9,AC33-AE33,"")</f>
        <v/>
      </c>
      <c r="AG46" s="16" t="str">
        <f>IF(AG29&lt;=$G9,AE33-AG33,"")</f>
        <v/>
      </c>
      <c r="AI46" s="16" t="str">
        <f>IF(AI29&lt;=$G9,AG33-AI33,"")</f>
        <v/>
      </c>
      <c r="AK46" s="16" t="str">
        <f>IF(AK29&lt;=$G9,AI33-AK33,"")</f>
        <v/>
      </c>
      <c r="AM46" s="16" t="str">
        <f>IF(AM29&lt;=$G9,AK33-AM33,"")</f>
        <v/>
      </c>
      <c r="AO46" s="16" t="str">
        <f>IF(AO29&lt;=$G9,AM33-AO33,"")</f>
        <v/>
      </c>
      <c r="AQ46" s="16" t="str">
        <f>IF(AQ29&lt;=$G9,AO33-AQ33,"")</f>
        <v/>
      </c>
      <c r="AS46" s="16" t="str">
        <f>IF(AS29&lt;=$G9,AQ33-AS33,"")</f>
        <v/>
      </c>
      <c r="AU46" s="16" t="str">
        <f>IF(AU29&lt;=$G9,AS33-AU33,"")</f>
        <v/>
      </c>
      <c r="AW46" s="16" t="str">
        <f>IF(AW29&lt;=$G9,AU33-AW33,"")</f>
        <v/>
      </c>
      <c r="AY46" s="16" t="str">
        <f>IF(AY29&lt;=$G9,AW33-AY33,"")</f>
        <v/>
      </c>
      <c r="BA46" s="16" t="str">
        <f>IF(BA29&lt;=$G9,AY33-BA33,"")</f>
        <v/>
      </c>
      <c r="BC46" s="16" t="str">
        <f>IF(BC29&lt;=$G9,BA33-BC33,"")</f>
        <v/>
      </c>
      <c r="BE46" s="16" t="str">
        <f>IF(BE29&lt;=$G9,BC33-BE33,"")</f>
        <v/>
      </c>
      <c r="BG46" s="16" t="str">
        <f>IF(BG29&lt;=$G9,BE33-BG33,"")</f>
        <v/>
      </c>
      <c r="BI46" s="16" t="str">
        <f>IF(BI29&lt;=$G9,BG33-BI33,"")</f>
        <v/>
      </c>
      <c r="BK46" s="16" t="str">
        <f>IF(BK29&lt;=$G9,BI33-BK33,"")</f>
        <v/>
      </c>
      <c r="BM46" s="16" t="str">
        <f>IF(BM29&lt;=$G9,BK33-BM33,"")</f>
        <v/>
      </c>
      <c r="BO46" s="16" t="str">
        <f>IF(BO29&lt;=$G9,BM33-BO33,"")</f>
        <v/>
      </c>
    </row>
    <row r="47" spans="2:67" s="4" customFormat="1" ht="12" customHeight="1">
      <c r="B47" s="3">
        <v>31</v>
      </c>
      <c r="C47" s="62" t="s">
        <v>43</v>
      </c>
      <c r="E47" s="7" t="s">
        <v>94</v>
      </c>
      <c r="G47" s="18">
        <f>G35*$G6</f>
        <v>490.00000000336871</v>
      </c>
      <c r="H47" s="17"/>
      <c r="I47" s="16">
        <f>-(G35-I35)*$G6</f>
        <v>-48.092197524808057</v>
      </c>
      <c r="J47" s="16"/>
      <c r="K47" s="16">
        <f>-(I35-K35)*$G6</f>
        <v>-51.365837670525295</v>
      </c>
      <c r="L47" s="16"/>
      <c r="M47" s="16">
        <f>IF(M29&lt;=$G9,-(K35-M35)*$G6,"")</f>
        <v>-54.862314790953988</v>
      </c>
      <c r="N47" s="16"/>
      <c r="O47" s="16">
        <f>IF(O29&lt;=$G9,-(M35-O35)*$G6,"")</f>
        <v>-58.596797418702465</v>
      </c>
      <c r="P47" s="16"/>
      <c r="Q47" s="16">
        <f>IF(Q29&lt;=$G9,-(O35-Q35)*$G6,"")</f>
        <v>-62.5854866097376</v>
      </c>
      <c r="R47" s="17"/>
      <c r="S47" s="16">
        <f>IF(S29&lt;=$G9,-(Q35-S35)*$G6,"")</f>
        <v>-66.845686227340849</v>
      </c>
      <c r="T47" s="17"/>
      <c r="U47" s="16">
        <f>IF(U29&lt;=$G9,-(S35-U35)*$G6,"")</f>
        <v>-71.395878010300265</v>
      </c>
      <c r="W47" s="16">
        <f>IF(W29&lt;=$G9,-(U35-W35)*$G6,"")</f>
        <v>-76.255801751000021</v>
      </c>
      <c r="Y47" s="16" t="str">
        <f>IF(Y29&lt;=$G9,-(W35-Y35)*$G6,"")</f>
        <v/>
      </c>
      <c r="AA47" s="16" t="str">
        <f>IF(AA29&lt;=$G9,-(Y35-AA35)*$G6,"")</f>
        <v/>
      </c>
      <c r="AC47" s="16" t="str">
        <f>IF(AC29&lt;=$G9,-(AA35-AC35)*$G6,"")</f>
        <v/>
      </c>
      <c r="AE47" s="16" t="str">
        <f>IF(AE29&lt;=$G9,-(AC35-AE35)*$G6,"")</f>
        <v/>
      </c>
      <c r="AG47" s="16" t="str">
        <f>IF(AG29&lt;=$G9,-(AE35-AG35)*$G6,"")</f>
        <v/>
      </c>
      <c r="AI47" s="16" t="str">
        <f>IF(AI29&lt;=$G9,-(AG35-AI35)*$G6,"")</f>
        <v/>
      </c>
      <c r="AK47" s="16" t="str">
        <f>IF(AK29&lt;=$G9,-(AI35-AK35)*$G6,"")</f>
        <v/>
      </c>
      <c r="AM47" s="16" t="str">
        <f>IF(AM29&lt;=$G9,-(AK35-AM35)*$G6,"")</f>
        <v/>
      </c>
      <c r="AO47" s="16" t="str">
        <f>IF(AO29&lt;=$G9,-(AM35-AO35)*$G6,"")</f>
        <v/>
      </c>
      <c r="AQ47" s="16" t="str">
        <f>IF(AQ29&lt;=$G9,-(AO35-AQ35)*$G6,"")</f>
        <v/>
      </c>
      <c r="AS47" s="16" t="str">
        <f>IF(AS29&lt;=$G9,-(AQ35-AS35)*$G6,"")</f>
        <v/>
      </c>
      <c r="AU47" s="16" t="str">
        <f>IF(AU29&lt;=$G9,-(AS35-AU35)*$G6,"")</f>
        <v/>
      </c>
      <c r="AW47" s="16" t="str">
        <f>IF(AW29&lt;=$G9,-(AU35-AW35)*$G6,"")</f>
        <v/>
      </c>
      <c r="AY47" s="16" t="str">
        <f>IF(AY29&lt;=$G9,-(AW35-AY35)*$G6,"")</f>
        <v/>
      </c>
      <c r="BA47" s="16" t="str">
        <f>IF(BA29&lt;=$G9,-(AY35-BA35)*$G6,"")</f>
        <v/>
      </c>
      <c r="BC47" s="16" t="str">
        <f>IF(BC29&lt;=$G9,-(BA35-BC35)*$G6,"")</f>
        <v/>
      </c>
      <c r="BE47" s="16" t="str">
        <f>IF(BE29&lt;=$G9,-(BC35-BE35)*$G6,"")</f>
        <v/>
      </c>
      <c r="BG47" s="16" t="str">
        <f>IF(BG29&lt;=$G9,-(BE35-BG35)*$G6,"")</f>
        <v/>
      </c>
      <c r="BI47" s="16" t="str">
        <f>IF(BI29&lt;=$G9,-(BG35-BI35)*$G6,"")</f>
        <v/>
      </c>
      <c r="BK47" s="16" t="str">
        <f>IF(BK29&lt;=$G9,-(BI35-BK35)*$G6,"")</f>
        <v/>
      </c>
      <c r="BM47" s="16" t="str">
        <f>IF(BM29&lt;=$G9,-(BK35-BM35)*$G6,"")</f>
        <v/>
      </c>
      <c r="BO47" s="16" t="str">
        <f>IF(BO29&lt;=$G9,-(BM35-BO35)*$G6,"")</f>
        <v/>
      </c>
    </row>
    <row r="48" spans="2:67" s="4" customFormat="1" ht="12" customHeight="1">
      <c r="B48" s="3">
        <v>32</v>
      </c>
      <c r="C48" s="62" t="s">
        <v>42</v>
      </c>
      <c r="E48" s="11" t="s">
        <v>95</v>
      </c>
      <c r="F48" s="7"/>
      <c r="G48" s="15">
        <f>-G30</f>
        <v>-700.00000000481248</v>
      </c>
      <c r="H48" s="16"/>
      <c r="I48" s="16"/>
      <c r="J48" s="16"/>
      <c r="K48" s="16"/>
      <c r="L48" s="16"/>
      <c r="M48" s="16"/>
      <c r="N48" s="16"/>
      <c r="O48" s="16"/>
      <c r="P48" s="16"/>
      <c r="Q48" s="16"/>
      <c r="R48" s="17"/>
      <c r="S48" s="16"/>
      <c r="T48" s="17"/>
      <c r="U48" s="16"/>
    </row>
    <row r="49" spans="1:67" s="4" customFormat="1" ht="12" customHeight="1" thickBot="1">
      <c r="B49" s="3">
        <v>33</v>
      </c>
      <c r="C49" s="56" t="s">
        <v>41</v>
      </c>
      <c r="E49" s="7" t="s">
        <v>96</v>
      </c>
      <c r="G49" s="24">
        <f>SUM(G44:G48)</f>
        <v>-210.00000000144377</v>
      </c>
      <c r="H49" s="16"/>
      <c r="I49" s="24">
        <f>SUM(I44:I48)</f>
        <v>15.001941795764665</v>
      </c>
      <c r="J49" s="16"/>
      <c r="K49" s="24">
        <f>SUM(K44:K48)</f>
        <v>23.441534030243602</v>
      </c>
      <c r="L49" s="16"/>
      <c r="M49" s="24">
        <f>IF(M29&lt;=$G9,SUM(M44:M48),"")</f>
        <v>31.887735096303714</v>
      </c>
      <c r="N49" s="16"/>
      <c r="O49" s="24">
        <f>IF(O29&lt;=$G9,SUM(O44:O48),"")</f>
        <v>40.337426015200364</v>
      </c>
      <c r="P49" s="16"/>
      <c r="Q49" s="24">
        <f>IF(Q29&lt;=$G9,SUM(Q44:Q48),"")</f>
        <v>48.787097056905438</v>
      </c>
      <c r="R49" s="17"/>
      <c r="S49" s="24">
        <f>IF(S29&lt;=$G9,SUM(S44:S48),"")</f>
        <v>57.23281221952557</v>
      </c>
      <c r="T49" s="17"/>
      <c r="U49" s="24">
        <f>IF(U29&lt;=$G9,SUM(U44:U48),"")</f>
        <v>65.670170844727238</v>
      </c>
      <c r="W49" s="24">
        <f>IF(W29&lt;=$G9,SUM(W44:W48),"")</f>
        <v>74.094266151909508</v>
      </c>
      <c r="Y49" s="24" t="str">
        <f>IF(Y29&lt;=$G9,SUM(Y44:Y48),"")</f>
        <v/>
      </c>
      <c r="AA49" s="24" t="str">
        <f>IF(AA29&lt;=$G9,SUM(AA44:AA48),"")</f>
        <v/>
      </c>
      <c r="AC49" s="24" t="str">
        <f>IF(AC29&lt;=$G9,SUM(AC44:AC48),"")</f>
        <v/>
      </c>
      <c r="AE49" s="24" t="str">
        <f>IF(AE29&lt;=$G9,SUM(AE44:AE48),"")</f>
        <v/>
      </c>
      <c r="AG49" s="24" t="str">
        <f>IF(AG29&lt;=$G9,SUM(AG44:AG48),"")</f>
        <v/>
      </c>
      <c r="AI49" s="24" t="str">
        <f>IF(AI29&lt;=$G9,SUM(AI44:AI48),"")</f>
        <v/>
      </c>
      <c r="AK49" s="24" t="str">
        <f>IF(AK29&lt;=$G9,SUM(AK44:AK48),"")</f>
        <v/>
      </c>
      <c r="AM49" s="24" t="str">
        <f>IF(AM29&lt;=$G9,SUM(AM44:AM48),"")</f>
        <v/>
      </c>
      <c r="AO49" s="24" t="str">
        <f>IF(AO29&lt;=$G9,SUM(AO44:AO48),"")</f>
        <v/>
      </c>
      <c r="AQ49" s="24" t="str">
        <f>IF(AQ29&lt;=$G9,SUM(AQ44:AQ48),"")</f>
        <v/>
      </c>
      <c r="AS49" s="24" t="str">
        <f>IF(AS29&lt;=$G9,SUM(AS44:AS48),"")</f>
        <v/>
      </c>
      <c r="AU49" s="24" t="str">
        <f>IF(AU29&lt;=$G9,SUM(AU44:AU48),"")</f>
        <v/>
      </c>
      <c r="AW49" s="24" t="str">
        <f>IF(AW29&lt;=$G9,SUM(AW44:AW48),"")</f>
        <v/>
      </c>
      <c r="AY49" s="24" t="str">
        <f>IF(AY29&lt;=$G9,SUM(AY44:AY48),"")</f>
        <v/>
      </c>
      <c r="BA49" s="24" t="str">
        <f>IF(BA29&lt;=$G9,SUM(BA44:BA48),"")</f>
        <v/>
      </c>
      <c r="BC49" s="24" t="str">
        <f>IF(BC29&lt;=$G9,SUM(BC44:BC48),"")</f>
        <v/>
      </c>
      <c r="BE49" s="24" t="str">
        <f>IF(BE29&lt;=$G9,SUM(BE44:BE48),"")</f>
        <v/>
      </c>
      <c r="BG49" s="24" t="str">
        <f>IF(BG29&lt;=$G9,SUM(BG44:BG48),"")</f>
        <v/>
      </c>
      <c r="BI49" s="24" t="str">
        <f>IF(BI29&lt;=$G9,SUM(BI44:BI48),"")</f>
        <v/>
      </c>
      <c r="BK49" s="24" t="str">
        <f>IF(BK29&lt;=$G9,SUM(BK44:BK48),"")</f>
        <v/>
      </c>
      <c r="BM49" s="24" t="str">
        <f>IF(BM29&lt;=$G9,SUM(BM44:BM48),"")</f>
        <v/>
      </c>
      <c r="BO49" s="24" t="str">
        <f>IF(BO29&lt;=$G9,SUM(BO44:BO48),"")</f>
        <v/>
      </c>
    </row>
    <row r="50" spans="1:67" s="4" customFormat="1" ht="12.75" customHeight="1" thickTop="1">
      <c r="B50" s="5" t="s">
        <v>177</v>
      </c>
      <c r="E50" s="7"/>
      <c r="G50" s="16"/>
      <c r="H50" s="16"/>
      <c r="I50" s="16"/>
      <c r="J50" s="16"/>
      <c r="K50" s="16"/>
      <c r="L50" s="16"/>
      <c r="M50" s="16"/>
      <c r="N50" s="16"/>
      <c r="O50" s="16"/>
      <c r="P50" s="16"/>
      <c r="Q50" s="16"/>
      <c r="R50" s="17"/>
      <c r="S50" s="16"/>
      <c r="T50" s="17"/>
      <c r="U50" s="16"/>
    </row>
    <row r="51" spans="1:67" s="4" customFormat="1" ht="12" customHeight="1">
      <c r="B51" s="3">
        <v>34</v>
      </c>
      <c r="C51" s="4" t="s">
        <v>11</v>
      </c>
      <c r="E51" s="10" t="s">
        <v>97</v>
      </c>
      <c r="G51" s="25"/>
      <c r="H51" s="25"/>
      <c r="I51" s="18">
        <f>G54</f>
        <v>210.00000000144377</v>
      </c>
      <c r="J51" s="16"/>
      <c r="K51" s="18">
        <f>I54</f>
        <v>189.3890582050974</v>
      </c>
      <c r="L51" s="16"/>
      <c r="M51" s="18">
        <f>IF(M29&lt;=$G9,K54,"")</f>
        <v>167.37512777487234</v>
      </c>
      <c r="N51" s="16"/>
      <c r="O51" s="18">
        <f>IF(O29&lt;=$G9,M54,"")</f>
        <v>143.86270715017773</v>
      </c>
      <c r="P51" s="16"/>
      <c r="Q51" s="18">
        <f>IF(Q29&lt;=$G9,O54,"")</f>
        <v>118.74979397073382</v>
      </c>
      <c r="R51" s="17"/>
      <c r="S51" s="18">
        <f>IF(S29&lt;=$G9,Q54,"")</f>
        <v>91.927442566560572</v>
      </c>
      <c r="T51" s="17"/>
      <c r="U51" s="18">
        <f>IF(U29&lt;=$G9,S54,"")</f>
        <v>63.27929132627159</v>
      </c>
      <c r="W51" s="18">
        <f>IF(W29&lt;=$G9,U54,"")</f>
        <v>32.681057893285697</v>
      </c>
      <c r="Y51" s="18" t="str">
        <f>IF(Y29&lt;=$G9,W54,"")</f>
        <v/>
      </c>
      <c r="AA51" s="18" t="str">
        <f>IF(AA29&lt;=$G9,Y54,"")</f>
        <v/>
      </c>
      <c r="AC51" s="18" t="str">
        <f>IF(AC29&lt;=$G9,AA54,"")</f>
        <v/>
      </c>
      <c r="AE51" s="18" t="str">
        <f>IF(AE29&lt;=$G9,AC54,"")</f>
        <v/>
      </c>
      <c r="AG51" s="18" t="str">
        <f>IF(AG29&lt;=$G9,AE54,"")</f>
        <v/>
      </c>
      <c r="AI51" s="18" t="str">
        <f>IF(AI29&lt;=$G9,AG54,"")</f>
        <v/>
      </c>
      <c r="AK51" s="18" t="str">
        <f>IF(AK29&lt;=$G9,AI54,"")</f>
        <v/>
      </c>
      <c r="AM51" s="18" t="str">
        <f>IF(AM29&lt;=$G9,AK54,"")</f>
        <v/>
      </c>
      <c r="AO51" s="18" t="str">
        <f>IF(AO29&lt;=$G9,AM54,"")</f>
        <v/>
      </c>
      <c r="AQ51" s="18" t="str">
        <f>IF(AQ29&lt;=$G9,AO54,"")</f>
        <v/>
      </c>
      <c r="AS51" s="18" t="str">
        <f>IF(AS29&lt;=$G9,AQ54,"")</f>
        <v/>
      </c>
      <c r="AU51" s="18" t="str">
        <f>IF(AU29&lt;=$G9,AS54,"")</f>
        <v/>
      </c>
      <c r="AW51" s="18" t="str">
        <f>IF(AW29&lt;=$G9,AU54,"")</f>
        <v/>
      </c>
      <c r="AY51" s="18" t="str">
        <f>IF(AY29&lt;=$G9,AW54,"")</f>
        <v/>
      </c>
      <c r="BA51" s="18" t="str">
        <f>IF(BA29&lt;=$G9,AY54,"")</f>
        <v/>
      </c>
      <c r="BC51" s="18" t="str">
        <f>IF(BC29&lt;=$G9,BA54,"")</f>
        <v/>
      </c>
      <c r="BE51" s="18" t="str">
        <f>IF(BE29&lt;=$G9,BC54,"")</f>
        <v/>
      </c>
      <c r="BG51" s="18" t="str">
        <f>IF(BG29&lt;=$G9,BE54,"")</f>
        <v/>
      </c>
      <c r="BI51" s="18" t="str">
        <f>IF(BI29&lt;=$G9,BG54,"")</f>
        <v/>
      </c>
      <c r="BK51" s="18" t="str">
        <f>IF(BK29&lt;=$G9,BI54,"")</f>
        <v/>
      </c>
      <c r="BM51" s="18" t="str">
        <f>IF(BM29&lt;=$G9,BK54,"")</f>
        <v/>
      </c>
      <c r="BO51" s="18" t="str">
        <f>IF(BO29&lt;=$G9,BM54,"")</f>
        <v/>
      </c>
    </row>
    <row r="52" spans="1:67" s="4" customFormat="1" ht="12" customHeight="1">
      <c r="B52" s="3">
        <v>35</v>
      </c>
      <c r="C52" s="4" t="s">
        <v>8</v>
      </c>
      <c r="E52" s="10" t="s">
        <v>91</v>
      </c>
      <c r="G52" s="25"/>
      <c r="H52" s="25"/>
      <c r="I52" s="16">
        <f>I42</f>
        <v>-5.609000000581684</v>
      </c>
      <c r="J52" s="16"/>
      <c r="K52" s="16">
        <f>K42</f>
        <v>1.4276036000185404</v>
      </c>
      <c r="L52" s="16"/>
      <c r="M52" s="16">
        <f>IF(M29&lt;=$G9,M42,"")</f>
        <v>8.3753144716091033</v>
      </c>
      <c r="N52" s="16"/>
      <c r="O52" s="16">
        <f>IF(O29&lt;=$G9,O42,"")</f>
        <v>15.224512835756457</v>
      </c>
      <c r="P52" s="16"/>
      <c r="Q52" s="16">
        <f>IF(Q29&lt;=$G9,Q42,"")</f>
        <v>21.964745652732198</v>
      </c>
      <c r="R52" s="17"/>
      <c r="S52" s="16">
        <f>IF(S29&lt;=$G9,S42,"")</f>
        <v>28.584660979236592</v>
      </c>
      <c r="T52" s="17"/>
      <c r="U52" s="16">
        <f>IF(U29&lt;=$G9,U42,"")</f>
        <v>35.071937411741352</v>
      </c>
      <c r="W52" s="16">
        <f>IF(W29&lt;=$G9,W42,"")</f>
        <v>41.413208258623847</v>
      </c>
      <c r="Y52" s="16" t="str">
        <f>IF(Y29&lt;=$G9,Y42,"")</f>
        <v/>
      </c>
      <c r="AA52" s="16" t="str">
        <f>IF(AA29&lt;=$G9,AA42,"")</f>
        <v/>
      </c>
      <c r="AC52" s="16" t="str">
        <f>IF(AC29&lt;=$G9,AC42,"")</f>
        <v/>
      </c>
      <c r="AE52" s="16" t="str">
        <f>IF(AE29&lt;=$G9,AE42,"")</f>
        <v/>
      </c>
      <c r="AG52" s="16" t="str">
        <f>IF(AG29&lt;=$G9,AG42,"")</f>
        <v/>
      </c>
      <c r="AI52" s="16" t="str">
        <f>IF(AI29&lt;=$G9,AI42,"")</f>
        <v/>
      </c>
      <c r="AK52" s="16" t="str">
        <f>IF(AK29&lt;=$G9,AK42,"")</f>
        <v/>
      </c>
      <c r="AM52" s="16" t="str">
        <f>IF(AM29&lt;=$G9,AM42,"")</f>
        <v/>
      </c>
      <c r="AO52" s="16" t="str">
        <f>IF(AO29&lt;=$G9,AO42,"")</f>
        <v/>
      </c>
      <c r="AQ52" s="16" t="str">
        <f>IF(AQ29&lt;=$G9,AQ42,"")</f>
        <v/>
      </c>
      <c r="AS52" s="16" t="str">
        <f>IF(AS29&lt;=$G9,AS42,"")</f>
        <v/>
      </c>
      <c r="AU52" s="16" t="str">
        <f>IF(AU29&lt;=$G9,AU42,"")</f>
        <v/>
      </c>
      <c r="AW52" s="16" t="str">
        <f>IF(AW29&lt;=$G9,AW42,"")</f>
        <v/>
      </c>
      <c r="AY52" s="16" t="str">
        <f>IF(AY29&lt;=$G9,AY42,"")</f>
        <v/>
      </c>
      <c r="BA52" s="16" t="str">
        <f>IF(BA29&lt;=$G9,BA42,"")</f>
        <v/>
      </c>
      <c r="BC52" s="16" t="str">
        <f>IF(BC29&lt;=$G9,BC42,"")</f>
        <v/>
      </c>
      <c r="BE52" s="16" t="str">
        <f>IF(BE29&lt;=$G9,BE42,"")</f>
        <v/>
      </c>
      <c r="BG52" s="16" t="str">
        <f>IF(BG29&lt;=$G9,BG42,"")</f>
        <v/>
      </c>
      <c r="BI52" s="16" t="str">
        <f>IF(BI29&lt;=$G9,BI42,"")</f>
        <v/>
      </c>
      <c r="BK52" s="16" t="str">
        <f>IF(BK29&lt;=$G9,BK42,"")</f>
        <v/>
      </c>
      <c r="BM52" s="16" t="str">
        <f>IF(BM29&lt;=$G9,BM42,"")</f>
        <v/>
      </c>
      <c r="BO52" s="16" t="str">
        <f>IF(BO29&lt;=$G9,BO42,"")</f>
        <v/>
      </c>
    </row>
    <row r="53" spans="1:67" s="4" customFormat="1" ht="12" customHeight="1">
      <c r="B53" s="3">
        <v>36</v>
      </c>
      <c r="C53" s="4" t="s">
        <v>17</v>
      </c>
      <c r="E53" s="10" t="s">
        <v>98</v>
      </c>
      <c r="G53" s="18">
        <f>-G49</f>
        <v>210.00000000144377</v>
      </c>
      <c r="H53" s="16"/>
      <c r="I53" s="16">
        <f>-I49</f>
        <v>-15.001941795764665</v>
      </c>
      <c r="J53" s="16"/>
      <c r="K53" s="16">
        <f>-K49</f>
        <v>-23.441534030243602</v>
      </c>
      <c r="L53" s="16"/>
      <c r="M53" s="16">
        <f>IF(M29&lt;=$G9,-M49,"")</f>
        <v>-31.887735096303714</v>
      </c>
      <c r="N53" s="16"/>
      <c r="O53" s="16">
        <f>IF(O29&lt;=$G9,-O49,"")</f>
        <v>-40.337426015200364</v>
      </c>
      <c r="P53" s="16"/>
      <c r="Q53" s="16">
        <f>IF(Q29&lt;=$G9,-Q49,"")</f>
        <v>-48.787097056905438</v>
      </c>
      <c r="R53" s="17"/>
      <c r="S53" s="16">
        <f>IF(S29&lt;=$G9,-S49,"")</f>
        <v>-57.23281221952557</v>
      </c>
      <c r="T53" s="17"/>
      <c r="U53" s="16">
        <f>IF(U29&lt;=$G9,-U49,"")</f>
        <v>-65.670170844727238</v>
      </c>
      <c r="W53" s="16">
        <f>IF(W29&lt;=$G9,-W49,"")</f>
        <v>-74.094266151909508</v>
      </c>
      <c r="Y53" s="16" t="str">
        <f>IF(Y29&lt;=$G9,-Y49,"")</f>
        <v/>
      </c>
      <c r="AA53" s="16" t="str">
        <f>IF(AA29&lt;=$G9,-AA49,"")</f>
        <v/>
      </c>
      <c r="AC53" s="16" t="str">
        <f>IF(AC29&lt;=$G9,-AC49,"")</f>
        <v/>
      </c>
      <c r="AE53" s="16" t="str">
        <f>IF(AE29&lt;=$G9,-AE49,"")</f>
        <v/>
      </c>
      <c r="AG53" s="16" t="str">
        <f>IF(AG29&lt;=$G9,-AG49,"")</f>
        <v/>
      </c>
      <c r="AI53" s="16" t="str">
        <f>IF(AI29&lt;=$G9,-AI49,"")</f>
        <v/>
      </c>
      <c r="AK53" s="16" t="str">
        <f>IF(AK29&lt;=$G9,-AK49,"")</f>
        <v/>
      </c>
      <c r="AM53" s="16" t="str">
        <f>IF(AM29&lt;=$G9,-AM49,"")</f>
        <v/>
      </c>
      <c r="AO53" s="16" t="str">
        <f>IF(AO29&lt;=$G9,-AO49,"")</f>
        <v/>
      </c>
      <c r="AQ53" s="16" t="str">
        <f>IF(AQ29&lt;=$G9,-AQ49,"")</f>
        <v/>
      </c>
      <c r="AS53" s="16" t="str">
        <f>IF(AS29&lt;=$G9,-AS49,"")</f>
        <v/>
      </c>
      <c r="AU53" s="16" t="str">
        <f>IF(AU29&lt;=$G9,-AU49,"")</f>
        <v/>
      </c>
      <c r="AW53" s="16" t="str">
        <f>IF(AW29&lt;=$G9,-AW49,"")</f>
        <v/>
      </c>
      <c r="AY53" s="16" t="str">
        <f>IF(AY29&lt;=$G9,-AY49,"")</f>
        <v/>
      </c>
      <c r="BA53" s="16" t="str">
        <f>IF(BA29&lt;=$G9,-BA49,"")</f>
        <v/>
      </c>
      <c r="BC53" s="16" t="str">
        <f>IF(BC29&lt;=$G9,-BC49,"")</f>
        <v/>
      </c>
      <c r="BE53" s="16" t="str">
        <f>IF(BE29&lt;=$G9,-BE49,"")</f>
        <v/>
      </c>
      <c r="BG53" s="16" t="str">
        <f>IF(BG29&lt;=$G9,-BG49,"")</f>
        <v/>
      </c>
      <c r="BI53" s="16" t="str">
        <f>IF(BI29&lt;=$G9,-BI49,"")</f>
        <v/>
      </c>
      <c r="BK53" s="16" t="str">
        <f>IF(BK29&lt;=$G9,-BK49,"")</f>
        <v/>
      </c>
      <c r="BM53" s="16" t="str">
        <f>IF(BM29&lt;=$G9,-BM49,"")</f>
        <v/>
      </c>
      <c r="BO53" s="16" t="str">
        <f>IF(BO29&lt;=$G9,-BO49,"")</f>
        <v/>
      </c>
    </row>
    <row r="54" spans="1:67" s="4" customFormat="1" ht="13.5" customHeight="1" thickBot="1">
      <c r="B54" s="3">
        <v>37</v>
      </c>
      <c r="C54" s="4" t="s">
        <v>12</v>
      </c>
      <c r="E54" s="7" t="s">
        <v>99</v>
      </c>
      <c r="G54" s="24">
        <f>SUM(G51:G53)</f>
        <v>210.00000000144377</v>
      </c>
      <c r="H54" s="16"/>
      <c r="I54" s="24">
        <f>SUM(I51:I53)</f>
        <v>189.3890582050974</v>
      </c>
      <c r="J54" s="16"/>
      <c r="K54" s="24">
        <f>IF(K29&lt;=$G9,ABS(SUM(K51:K53)),"")</f>
        <v>167.37512777487234</v>
      </c>
      <c r="L54" s="16"/>
      <c r="M54" s="24">
        <f>IF(M29&lt;=$G9,ABS(SUM(M51:M53)),"")</f>
        <v>143.86270715017773</v>
      </c>
      <c r="N54" s="16"/>
      <c r="O54" s="24">
        <f>IF(O29&lt;=$G9,ABS(SUM(O51:O53)),"")</f>
        <v>118.74979397073382</v>
      </c>
      <c r="P54" s="16"/>
      <c r="Q54" s="24">
        <f>IF(Q29&lt;=$G9,ABS(SUM(Q51:Q53)),"")</f>
        <v>91.927442566560572</v>
      </c>
      <c r="R54" s="17"/>
      <c r="S54" s="24">
        <f>IF(S29&lt;=$G9,ABS(SUM(S51:S53)),"")</f>
        <v>63.27929132627159</v>
      </c>
      <c r="T54" s="17"/>
      <c r="U54" s="24">
        <f>IF(U29&lt;=$G9,ABS(SUM(U51:U53)),"")</f>
        <v>32.681057893285697</v>
      </c>
      <c r="W54" s="24">
        <f>IF(W29&lt;=$G9,ABS(SUM(W51:W53)),"")</f>
        <v>0</v>
      </c>
      <c r="Y54" s="24" t="str">
        <f>IF(Y29&lt;=$G9,ABS(SUM(Y51:Y53)),"")</f>
        <v/>
      </c>
      <c r="Z54" s="16"/>
      <c r="AA54" s="24" t="str">
        <f>IF(AA29&lt;=$G9,ABS(SUM(AA51:AA53)),"")</f>
        <v/>
      </c>
      <c r="AB54" s="16"/>
      <c r="AC54" s="24" t="str">
        <f>IF(AC29&lt;=$G9,ABS(SUM(AC51:AC53)),"")</f>
        <v/>
      </c>
      <c r="AD54" s="16"/>
      <c r="AE54" s="24" t="str">
        <f>IF(AE29&lt;=$G9,ABS(SUM(AE51:AE53)),"")</f>
        <v/>
      </c>
      <c r="AF54" s="17"/>
      <c r="AG54" s="24" t="str">
        <f>IF(AG29&lt;=$G9,ABS(SUM(AG51:AG53)),"")</f>
        <v/>
      </c>
      <c r="AH54" s="17"/>
      <c r="AI54" s="24" t="str">
        <f>IF(AI29&lt;=$G9,ABS(SUM(AI51:AI53)),"")</f>
        <v/>
      </c>
      <c r="AK54" s="24" t="str">
        <f>IF(AK29&lt;=$G9,ABS(SUM(AK51:AK53)),"")</f>
        <v/>
      </c>
      <c r="AM54" s="24" t="str">
        <f>IF(AM29&lt;=$G9,ABS(SUM(AM51:AM53)),"")</f>
        <v/>
      </c>
      <c r="AN54" s="16"/>
      <c r="AO54" s="24" t="str">
        <f>IF(AO29&lt;=$G9,ABS(SUM(AO51:AO53)),"")</f>
        <v/>
      </c>
      <c r="AP54" s="16"/>
      <c r="AQ54" s="24" t="str">
        <f>IF(AQ29&lt;=$G9,ABS(SUM(AQ51:AQ53)),"")</f>
        <v/>
      </c>
      <c r="AR54" s="16"/>
      <c r="AS54" s="24" t="str">
        <f>IF(AS29&lt;=$G9,ABS(SUM(AS51:AS53)),"")</f>
        <v/>
      </c>
      <c r="AT54" s="17"/>
      <c r="AU54" s="24" t="str">
        <f>IF(AU29&lt;=$G9,ABS(SUM(AU51:AU53)),"")</f>
        <v/>
      </c>
      <c r="AV54" s="17"/>
      <c r="AW54" s="24" t="str">
        <f>IF(AW29&lt;=$G9,ABS(SUM(AW51:AW53)),"")</f>
        <v/>
      </c>
      <c r="AY54" s="24" t="str">
        <f>IF(AY29&lt;=$G9,ABS(SUM(AY51:AY53)),"")</f>
        <v/>
      </c>
      <c r="BA54" s="24" t="str">
        <f>IF(BA29&lt;=$G9,ABS(SUM(BA51:BA53)),"")</f>
        <v/>
      </c>
      <c r="BB54" s="16"/>
      <c r="BC54" s="24" t="str">
        <f>IF(BC29&lt;=$G9,ABS(SUM(BC51:BC53)),"")</f>
        <v/>
      </c>
      <c r="BD54" s="16"/>
      <c r="BE54" s="24" t="str">
        <f>IF(BE29&lt;=$G9,ABS(SUM(BE51:BE53)),"")</f>
        <v/>
      </c>
      <c r="BF54" s="16"/>
      <c r="BG54" s="24" t="str">
        <f>IF(BG29&lt;=$G9,ABS(SUM(BG51:BG53)),"")</f>
        <v/>
      </c>
      <c r="BH54" s="17"/>
      <c r="BI54" s="24" t="str">
        <f>IF(BI29&lt;=$G9,ABS(SUM(BI51:BI53)),"")</f>
        <v/>
      </c>
      <c r="BJ54" s="17"/>
      <c r="BK54" s="24" t="str">
        <f>IF(BK29&lt;=$G9,ABS(SUM(BK51:BK53)),"")</f>
        <v/>
      </c>
      <c r="BM54" s="24" t="str">
        <f>IF(BM29&lt;=$G9,ABS(SUM(BM51:BM53)),"")</f>
        <v/>
      </c>
      <c r="BO54" s="24" t="str">
        <f>IF(BO29&lt;=$G9,ABS(SUM(BO51:BO53)),"")</f>
        <v/>
      </c>
    </row>
    <row r="55" spans="1:67" ht="9" customHeight="1" thickTop="1">
      <c r="K55" s="60"/>
      <c r="M55" s="60"/>
      <c r="O55" s="60"/>
      <c r="Q55" s="60"/>
      <c r="S55" s="60"/>
      <c r="U55" s="60"/>
      <c r="W55" s="60"/>
      <c r="Y55" s="60"/>
      <c r="AA55" s="60"/>
      <c r="AC55" s="60"/>
      <c r="AE55" s="60"/>
      <c r="AG55" s="60"/>
      <c r="AI55" s="60"/>
      <c r="AK55" s="60"/>
      <c r="AM55" s="60"/>
      <c r="AO55" s="60"/>
      <c r="AQ55" s="60"/>
      <c r="AS55" s="60"/>
      <c r="AU55" s="60"/>
      <c r="AW55" s="60"/>
      <c r="AY55" s="60"/>
      <c r="BA55" s="60"/>
      <c r="BC55" s="60"/>
      <c r="BE55" s="60"/>
      <c r="BG55" s="60"/>
      <c r="BI55" s="60"/>
      <c r="BK55" s="60"/>
      <c r="BM55" s="60"/>
      <c r="BO55" s="60"/>
    </row>
    <row r="56" spans="1:67" s="4" customFormat="1" ht="12" customHeight="1" thickBot="1">
      <c r="B56" s="3">
        <v>38</v>
      </c>
      <c r="C56" s="86" t="s">
        <v>60</v>
      </c>
      <c r="E56" s="7" t="s">
        <v>100</v>
      </c>
      <c r="G56" s="39">
        <f>G54/G35</f>
        <v>0.30000000000000004</v>
      </c>
      <c r="H56" s="23"/>
      <c r="I56" s="39">
        <f>I54/I35</f>
        <v>0.29999999999999993</v>
      </c>
      <c r="J56" s="23"/>
      <c r="K56" s="39">
        <f>IF(K29&lt;=$G9,IF(K29=$G9,"n/a",I54/I35),"")</f>
        <v>0.29999999999999993</v>
      </c>
      <c r="L56" s="23"/>
      <c r="M56" s="39">
        <f>IF(M29&lt;=$G9,IF(M29=$G9,"n/a",K54/K35),"")</f>
        <v>0.30000000000000004</v>
      </c>
      <c r="N56" s="23"/>
      <c r="O56" s="39">
        <f>IF(O29&lt;=$G9,IF(O29=$G9,"n/a",M54/M35),"")</f>
        <v>0.3</v>
      </c>
      <c r="P56" s="40"/>
      <c r="Q56" s="39">
        <f>IF(Q29&lt;=$G9,IF(Q29=$G9,"n/a",O54/O35),"")</f>
        <v>0.3</v>
      </c>
      <c r="R56" s="41"/>
      <c r="S56" s="39">
        <f>IF(S29&lt;=$G9,IF(S29=$G9,"n/a",Q54/Q35),"")</f>
        <v>0.30000000000000004</v>
      </c>
      <c r="T56" s="17"/>
      <c r="U56" s="39">
        <f>IF(U29&lt;=$G9,IF(U29=$G9,"n/a",S54/S35),"")</f>
        <v>0.29999999999999982</v>
      </c>
      <c r="W56" s="39" t="str">
        <f>IF(W29&lt;=$G9,IF(W29=$G9,"n/a",U54/U35),"")</f>
        <v>n/a</v>
      </c>
      <c r="Y56" s="39" t="str">
        <f>IF(Y29&lt;=$G9,IF(Y29=$G9,"n/a",W54/W35),"")</f>
        <v/>
      </c>
      <c r="AA56" s="39" t="str">
        <f>IF(AA29&lt;=$G9,IF(AA29=$G9,"n/a",Y54/Y35),"")</f>
        <v/>
      </c>
      <c r="AC56" s="39" t="str">
        <f>IF(AC29&lt;=$G9,IF(AC29=$G9,"n/a",AA54/AA35),"")</f>
        <v/>
      </c>
      <c r="AE56" s="39" t="str">
        <f>IF(AE29&lt;=$G9,IF(AE29=$G9,"n/a",AC54/AC35),"")</f>
        <v/>
      </c>
      <c r="AG56" s="39" t="str">
        <f>IF(AG29&lt;=$G9,IF(AG29=$G9,"n/a",AE54/AE35),"")</f>
        <v/>
      </c>
      <c r="AI56" s="39" t="str">
        <f>IF(AI29&lt;=$G9,IF(AI29=$G9,"n/a",AG54/AG35),"")</f>
        <v/>
      </c>
      <c r="AK56" s="39" t="str">
        <f>IF(AK29&lt;=$G9,IF(AK29=$G9,"n/a",AI54/AI35),"")</f>
        <v/>
      </c>
      <c r="AM56" s="39" t="str">
        <f>IF(AM29&lt;=$G9,IF(AM29=$G9,"n/a",AK54/AK35),"")</f>
        <v/>
      </c>
      <c r="AO56" s="39" t="str">
        <f>IF(AO29&lt;=$G9,IF(AO29=$G9,"n/a",AM54/AM35),"")</f>
        <v/>
      </c>
      <c r="AQ56" s="39" t="str">
        <f>IF(AQ29&lt;=$G9,IF(AQ29=$G9,"n/a",AO54/AO35),"")</f>
        <v/>
      </c>
      <c r="AS56" s="39" t="str">
        <f>IF(AS29&lt;=$G9,IF(AS29=$G9,"n/a",AQ54/AQ35),"")</f>
        <v/>
      </c>
      <c r="AU56" s="39" t="str">
        <f>IF(AU29&lt;=$G9,IF(AU29=$G9,"n/a",AS54/AS35),"")</f>
        <v/>
      </c>
      <c r="AW56" s="39" t="str">
        <f>IF(AW29&lt;=$G9,IF(AW29=$G9,"n/a",AU54/AU35),"")</f>
        <v/>
      </c>
      <c r="AY56" s="39" t="str">
        <f>IF(AY29&lt;=$G9,IF(AY29=$G9,"n/a",AW54/AW35),"")</f>
        <v/>
      </c>
      <c r="BA56" s="39" t="str">
        <f>IF(BA29&lt;=$G9,IF(BA29=$G9,"n/a",AY54/AY35),"")</f>
        <v/>
      </c>
      <c r="BC56" s="39" t="str">
        <f>IF(BC29&lt;=$G9,IF(BC29=$G9,"n/a",BA54/BA35),"")</f>
        <v/>
      </c>
      <c r="BE56" s="39" t="str">
        <f>IF(BE29&lt;=$G9,IF(BE29=$G9,"n/a",BC54/BC35),"")</f>
        <v/>
      </c>
      <c r="BG56" s="39" t="str">
        <f>IF(BG29&lt;=$G9,IF(BG29=$G9,"n/a",BE54/BE35),"")</f>
        <v/>
      </c>
      <c r="BI56" s="39" t="str">
        <f>IF(BI29&lt;=$G9,IF(BI29=$G9,"n/a",BG54/BG35),"")</f>
        <v/>
      </c>
      <c r="BK56" s="39" t="str">
        <f>IF(BK29&lt;=$G9,IF(BK29=$G9,"n/a",BI54/BI35),"")</f>
        <v/>
      </c>
      <c r="BM56" s="39" t="str">
        <f>IF(BM29&lt;=$G9,IF(BM29=$G9,"n/a",BK54/BK35),"")</f>
        <v/>
      </c>
      <c r="BO56" s="39" t="str">
        <f>IF(BO29&lt;=$G9,IF(BO29=$G9,"n/a",BM54/BM35),"")</f>
        <v/>
      </c>
    </row>
    <row r="57" spans="1:67" s="4" customFormat="1" ht="2.25" customHeight="1" thickTop="1">
      <c r="B57" s="3"/>
      <c r="C57" s="62"/>
      <c r="E57" s="7"/>
      <c r="G57" s="40"/>
      <c r="H57" s="23"/>
      <c r="I57" s="40"/>
      <c r="J57" s="23"/>
      <c r="K57" s="40"/>
      <c r="L57" s="23"/>
      <c r="M57" s="40"/>
      <c r="N57" s="23"/>
      <c r="O57" s="40"/>
      <c r="P57" s="40"/>
      <c r="Q57" s="40"/>
      <c r="R57" s="41"/>
      <c r="S57" s="40"/>
      <c r="T57" s="17"/>
      <c r="U57" s="40"/>
      <c r="W57" s="40"/>
      <c r="Y57" s="40"/>
      <c r="AA57" s="40"/>
      <c r="AC57" s="40"/>
      <c r="AE57" s="40"/>
      <c r="AG57" s="40"/>
      <c r="AI57" s="40"/>
      <c r="AK57" s="40"/>
      <c r="AM57" s="40"/>
      <c r="AO57" s="40"/>
      <c r="AQ57" s="40"/>
      <c r="AS57" s="40"/>
      <c r="AU57" s="40"/>
      <c r="AW57" s="40"/>
      <c r="AY57" s="40"/>
      <c r="BA57" s="40"/>
      <c r="BC57" s="40"/>
      <c r="BE57" s="40"/>
      <c r="BG57" s="40"/>
      <c r="BI57" s="40"/>
      <c r="BK57" s="40"/>
      <c r="BM57" s="40"/>
      <c r="BO57" s="40"/>
    </row>
    <row r="58" spans="1:67" s="4" customFormat="1" ht="21.75" customHeight="1">
      <c r="A58" s="65" t="s">
        <v>157</v>
      </c>
      <c r="B58" s="3"/>
      <c r="E58" s="7"/>
      <c r="G58" s="40"/>
      <c r="H58" s="23"/>
      <c r="I58" s="40"/>
      <c r="J58" s="23"/>
      <c r="K58" s="40"/>
      <c r="L58" s="23"/>
      <c r="M58" s="40"/>
      <c r="N58" s="23"/>
      <c r="O58" s="40"/>
      <c r="P58" s="40"/>
      <c r="Q58" s="40"/>
      <c r="R58" s="41"/>
      <c r="S58" s="40"/>
      <c r="T58" s="17"/>
      <c r="U58" s="40"/>
      <c r="W58" s="40"/>
      <c r="Y58" s="40"/>
      <c r="AA58" s="40"/>
      <c r="AC58" s="40"/>
      <c r="AE58" s="40"/>
      <c r="AG58" s="40"/>
      <c r="AI58" s="40"/>
      <c r="AK58" s="40"/>
      <c r="AM58" s="40"/>
      <c r="AO58" s="40"/>
      <c r="AQ58" s="40"/>
      <c r="AS58" s="40"/>
      <c r="AU58" s="40"/>
      <c r="AW58" s="40"/>
      <c r="AY58" s="40"/>
      <c r="BA58" s="40"/>
      <c r="BC58" s="40"/>
      <c r="BE58" s="40"/>
      <c r="BG58" s="40"/>
      <c r="BI58" s="40"/>
      <c r="BK58" s="40"/>
      <c r="BM58" s="40"/>
    </row>
    <row r="59" spans="1:67" s="4" customFormat="1" ht="3" customHeight="1">
      <c r="A59" s="65"/>
      <c r="B59" s="3"/>
      <c r="E59" s="7"/>
      <c r="G59" s="40"/>
      <c r="H59" s="23"/>
      <c r="I59" s="40"/>
      <c r="J59" s="23"/>
      <c r="K59" s="40"/>
      <c r="L59" s="23"/>
      <c r="M59" s="40"/>
      <c r="N59" s="23"/>
      <c r="O59" s="40"/>
      <c r="P59" s="40"/>
      <c r="Q59" s="40"/>
      <c r="R59" s="41"/>
      <c r="S59" s="40"/>
      <c r="T59" s="17"/>
      <c r="U59" s="40"/>
      <c r="W59" s="40"/>
      <c r="Y59" s="40"/>
      <c r="AA59" s="40"/>
      <c r="AC59" s="40"/>
      <c r="AE59" s="40"/>
      <c r="AG59" s="40"/>
      <c r="AI59" s="40"/>
      <c r="AK59" s="40"/>
      <c r="AM59" s="40"/>
      <c r="AO59" s="40"/>
      <c r="AQ59" s="40"/>
      <c r="AS59" s="40"/>
      <c r="AU59" s="40"/>
      <c r="AW59" s="40"/>
      <c r="AY59" s="40"/>
      <c r="BA59" s="40"/>
      <c r="BC59" s="40"/>
      <c r="BE59" s="40"/>
      <c r="BG59" s="40"/>
      <c r="BI59" s="40"/>
      <c r="BK59" s="40"/>
      <c r="BM59" s="40"/>
    </row>
    <row r="60" spans="1:67" s="4" customFormat="1" ht="12" customHeight="1">
      <c r="A60" s="61" t="s">
        <v>129</v>
      </c>
      <c r="B60" s="3"/>
      <c r="E60" s="7"/>
      <c r="G60" s="40"/>
      <c r="H60" s="23"/>
      <c r="I60" s="40"/>
      <c r="J60" s="23"/>
      <c r="K60" s="40"/>
      <c r="L60" s="23"/>
      <c r="M60" s="40"/>
      <c r="N60" s="23"/>
      <c r="O60" s="40"/>
      <c r="P60" s="40"/>
      <c r="Q60" s="40"/>
      <c r="R60" s="41"/>
      <c r="S60" s="40"/>
      <c r="T60" s="17"/>
      <c r="U60" s="40"/>
      <c r="W60" s="40"/>
      <c r="Y60" s="40"/>
      <c r="AA60" s="40"/>
      <c r="AC60" s="40"/>
      <c r="AE60" s="40"/>
      <c r="AG60" s="40"/>
      <c r="AI60" s="40"/>
      <c r="AK60" s="40"/>
      <c r="AM60" s="40"/>
      <c r="AO60" s="40"/>
      <c r="AQ60" s="40"/>
      <c r="AS60" s="40"/>
      <c r="AU60" s="40"/>
      <c r="AW60" s="40"/>
      <c r="AY60" s="40"/>
      <c r="BA60" s="40"/>
      <c r="BC60" s="40"/>
      <c r="BE60" s="40"/>
      <c r="BG60" s="40"/>
      <c r="BI60" s="40"/>
      <c r="BK60" s="40"/>
      <c r="BM60" s="40"/>
    </row>
    <row r="61" spans="1:67" s="4" customFormat="1" ht="12" customHeight="1">
      <c r="A61" s="61" t="s">
        <v>175</v>
      </c>
      <c r="B61" s="3"/>
      <c r="E61" s="7"/>
      <c r="G61" s="40"/>
      <c r="H61" s="23"/>
      <c r="I61" s="40"/>
      <c r="J61" s="23"/>
      <c r="K61" s="40"/>
      <c r="L61" s="23"/>
      <c r="M61" s="40"/>
      <c r="N61" s="23"/>
      <c r="O61" s="40"/>
      <c r="P61" s="40"/>
      <c r="Q61" s="40"/>
      <c r="R61" s="41"/>
      <c r="S61" s="40"/>
      <c r="T61" s="17"/>
      <c r="U61" s="40"/>
      <c r="W61" s="40"/>
      <c r="Y61" s="40"/>
      <c r="AA61" s="40"/>
      <c r="AC61" s="40"/>
      <c r="AE61" s="40"/>
      <c r="AG61" s="40"/>
      <c r="AI61" s="40"/>
      <c r="AK61" s="40"/>
      <c r="AM61" s="40"/>
      <c r="AO61" s="40"/>
      <c r="AQ61" s="40"/>
      <c r="AS61" s="40"/>
      <c r="AU61" s="40"/>
      <c r="AW61" s="40"/>
      <c r="AY61" s="40"/>
      <c r="BA61" s="40"/>
      <c r="BC61" s="40"/>
      <c r="BE61" s="40"/>
      <c r="BG61" s="40"/>
      <c r="BI61" s="40"/>
      <c r="BK61" s="40"/>
      <c r="BM61" s="40"/>
    </row>
    <row r="62" spans="1:67" s="4" customFormat="1" ht="12" customHeight="1">
      <c r="A62" s="61" t="s">
        <v>59</v>
      </c>
      <c r="B62" s="3"/>
      <c r="E62" s="7"/>
      <c r="G62" s="40"/>
      <c r="H62" s="23"/>
      <c r="I62" s="40"/>
      <c r="J62" s="23"/>
      <c r="K62" s="40"/>
      <c r="L62" s="23"/>
      <c r="M62" s="40"/>
      <c r="N62" s="23"/>
      <c r="O62" s="40"/>
      <c r="P62" s="40"/>
      <c r="Q62" s="40"/>
      <c r="R62" s="41"/>
      <c r="S62" s="40"/>
      <c r="T62" s="17"/>
      <c r="U62" s="40"/>
      <c r="W62" s="40"/>
      <c r="Y62" s="40"/>
      <c r="AA62" s="40"/>
      <c r="AC62" s="40"/>
      <c r="AE62" s="40"/>
      <c r="AG62" s="40"/>
      <c r="AI62" s="40"/>
      <c r="AK62" s="40"/>
      <c r="AM62" s="40"/>
      <c r="AO62" s="40"/>
      <c r="AQ62" s="40"/>
      <c r="AS62" s="40"/>
      <c r="AU62" s="40"/>
      <c r="AW62" s="40"/>
      <c r="AY62" s="40"/>
      <c r="BA62" s="40"/>
      <c r="BC62" s="40"/>
      <c r="BE62" s="40"/>
      <c r="BG62" s="40"/>
      <c r="BI62" s="40"/>
      <c r="BK62" s="40"/>
      <c r="BM62" s="40"/>
    </row>
    <row r="63" spans="1:67" s="4" customFormat="1" ht="12" customHeight="1">
      <c r="A63" s="53" t="s">
        <v>76</v>
      </c>
      <c r="B63" s="3"/>
      <c r="E63" s="7"/>
      <c r="G63" s="40"/>
      <c r="H63" s="23"/>
      <c r="I63" s="40"/>
      <c r="J63" s="23"/>
      <c r="K63" s="40"/>
      <c r="L63" s="23"/>
      <c r="M63" s="40"/>
      <c r="N63" s="23"/>
      <c r="O63" s="40"/>
      <c r="P63" s="40"/>
      <c r="Q63" s="40"/>
      <c r="R63" s="41"/>
      <c r="S63" s="40"/>
      <c r="T63" s="17"/>
      <c r="U63" s="40"/>
      <c r="W63" s="40"/>
      <c r="Y63" s="40"/>
      <c r="AA63" s="40"/>
      <c r="AC63" s="40"/>
      <c r="AE63" s="40"/>
      <c r="AG63" s="40"/>
      <c r="AI63" s="40"/>
      <c r="AK63" s="40"/>
      <c r="AM63" s="40"/>
      <c r="AO63" s="40"/>
      <c r="AQ63" s="40"/>
      <c r="AS63" s="40"/>
      <c r="AU63" s="40"/>
      <c r="AW63" s="40"/>
      <c r="AY63" s="40"/>
      <c r="BA63" s="40"/>
      <c r="BC63" s="40"/>
      <c r="BE63" s="40"/>
      <c r="BG63" s="40"/>
      <c r="BI63" s="40"/>
      <c r="BK63" s="40"/>
      <c r="BM63" s="40"/>
    </row>
    <row r="64" spans="1:67" s="4" customFormat="1" ht="12" customHeight="1">
      <c r="A64" s="61" t="s">
        <v>168</v>
      </c>
      <c r="B64" s="3"/>
      <c r="E64" s="7"/>
      <c r="G64" s="40"/>
      <c r="H64" s="23"/>
      <c r="I64" s="40"/>
      <c r="J64" s="23"/>
      <c r="K64" s="40"/>
      <c r="L64" s="23"/>
      <c r="M64" s="40"/>
      <c r="N64" s="23"/>
      <c r="O64" s="40"/>
      <c r="P64" s="40"/>
      <c r="Q64" s="40"/>
      <c r="R64" s="41"/>
      <c r="S64" s="40"/>
      <c r="T64" s="17"/>
      <c r="U64" s="40"/>
      <c r="W64" s="40"/>
      <c r="Y64" s="40"/>
      <c r="AA64" s="40"/>
      <c r="AC64" s="40"/>
      <c r="AE64" s="40"/>
      <c r="AG64" s="40"/>
      <c r="AI64" s="40"/>
      <c r="AK64" s="40"/>
      <c r="AM64" s="40"/>
      <c r="AO64" s="40"/>
      <c r="AQ64" s="40"/>
      <c r="AS64" s="40"/>
      <c r="AU64" s="40"/>
      <c r="AW64" s="40"/>
      <c r="AY64" s="40"/>
      <c r="BA64" s="40"/>
      <c r="BC64" s="40"/>
      <c r="BE64" s="40"/>
      <c r="BG64" s="40"/>
      <c r="BI64" s="40"/>
      <c r="BK64" s="40"/>
      <c r="BM64" s="40"/>
    </row>
    <row r="65" spans="1:65" s="4" customFormat="1" ht="12" customHeight="1">
      <c r="A65" s="61" t="s">
        <v>77</v>
      </c>
      <c r="B65" s="3"/>
      <c r="E65" s="7"/>
      <c r="G65" s="40"/>
      <c r="H65" s="23"/>
      <c r="I65" s="40"/>
      <c r="J65" s="23"/>
      <c r="K65" s="40"/>
      <c r="L65" s="23"/>
      <c r="M65" s="40"/>
      <c r="N65" s="23"/>
      <c r="O65" s="40"/>
      <c r="P65" s="40"/>
      <c r="Q65" s="40"/>
      <c r="R65" s="41"/>
      <c r="S65" s="40"/>
      <c r="T65" s="17"/>
      <c r="U65" s="40"/>
      <c r="W65" s="82"/>
      <c r="Y65" s="40"/>
      <c r="AA65" s="40"/>
      <c r="AC65" s="40"/>
      <c r="AE65" s="40"/>
      <c r="AG65" s="40"/>
      <c r="AI65" s="40"/>
      <c r="AK65" s="40"/>
      <c r="AM65" s="40"/>
      <c r="AO65" s="40"/>
      <c r="AQ65" s="40"/>
      <c r="AS65" s="40"/>
      <c r="AU65" s="40"/>
      <c r="AW65" s="40"/>
      <c r="AY65" s="40"/>
      <c r="BA65" s="40"/>
      <c r="BC65" s="40"/>
      <c r="BE65" s="40"/>
      <c r="BG65" s="40"/>
      <c r="BI65" s="40"/>
      <c r="BK65" s="40"/>
      <c r="BM65" s="40"/>
    </row>
    <row r="67" spans="1:65">
      <c r="B67" s="108" t="s">
        <v>133</v>
      </c>
    </row>
  </sheetData>
  <pageMargins left="0.5" right="0.5" top="0.5" bottom="0.5" header="0.3" footer="0.3"/>
  <pageSetup orientation="portrait" r:id="rId1"/>
  <headerFooter>
    <oddFooter>&amp;LCopyright © 2025 Full Picture Investment LLC patent pending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3EA01-AA7C-4150-B546-15C8E48ABCCE}">
  <sheetPr codeName="Sheet4">
    <pageSetUpPr autoPageBreaks="0"/>
  </sheetPr>
  <dimension ref="A1:BO100"/>
  <sheetViews>
    <sheetView showGridLines="0" showRowColHeaders="0" zoomScaleNormal="100" workbookViewId="0">
      <selection activeCell="A2" sqref="A2"/>
    </sheetView>
  </sheetViews>
  <sheetFormatPr defaultColWidth="9.140625" defaultRowHeight="12.75"/>
  <cols>
    <col min="1" max="1" width="1.42578125" style="28" customWidth="1"/>
    <col min="2" max="2" width="3.85546875" style="28" customWidth="1"/>
    <col min="3" max="3" width="12.5703125" style="28" customWidth="1"/>
    <col min="4" max="4" width="15.5703125" style="28" customWidth="1"/>
    <col min="5" max="5" width="5.28515625" style="28" customWidth="1"/>
    <col min="6" max="6" width="0.85546875" style="28" customWidth="1"/>
    <col min="7" max="7" width="6.7109375" style="28" customWidth="1"/>
    <col min="8" max="8" width="0.85546875" style="28" customWidth="1"/>
    <col min="9" max="9" width="6.7109375" style="28" customWidth="1"/>
    <col min="10" max="10" width="0.85546875" style="28" customWidth="1"/>
    <col min="11" max="11" width="6.7109375" style="28" customWidth="1"/>
    <col min="12" max="12" width="0.85546875" style="28" customWidth="1"/>
    <col min="13" max="13" width="6.7109375" style="28" customWidth="1"/>
    <col min="14" max="14" width="0.85546875" style="28" customWidth="1"/>
    <col min="15" max="15" width="6.7109375" style="28" customWidth="1"/>
    <col min="16" max="16" width="0.85546875" style="28" customWidth="1"/>
    <col min="17" max="17" width="6.7109375" style="28" customWidth="1"/>
    <col min="18" max="18" width="0.85546875" style="28" customWidth="1"/>
    <col min="19" max="19" width="6.7109375" style="28" customWidth="1"/>
    <col min="20" max="20" width="0.85546875" style="28" customWidth="1"/>
    <col min="21" max="21" width="6.7109375" style="28" customWidth="1"/>
    <col min="22" max="22" width="0.85546875" style="28" customWidth="1"/>
    <col min="23" max="23" width="6.7109375" style="28" customWidth="1"/>
    <col min="24" max="24" width="0.85546875" style="28" customWidth="1"/>
    <col min="25" max="25" width="6.7109375" style="28" customWidth="1"/>
    <col min="26" max="26" width="0.85546875" style="28" customWidth="1"/>
    <col min="27" max="27" width="6.7109375" style="28" customWidth="1"/>
    <col min="28" max="28" width="0.85546875" style="28" customWidth="1"/>
    <col min="29" max="29" width="6.7109375" style="28" customWidth="1"/>
    <col min="30" max="30" width="0.85546875" style="28" customWidth="1"/>
    <col min="31" max="31" width="6.7109375" style="28" customWidth="1"/>
    <col min="32" max="32" width="0.85546875" style="28" customWidth="1"/>
    <col min="33" max="33" width="6.7109375" style="28" customWidth="1"/>
    <col min="34" max="34" width="0.85546875" style="28" customWidth="1"/>
    <col min="35" max="35" width="6.7109375" style="28" customWidth="1"/>
    <col min="36" max="36" width="0.85546875" style="28" customWidth="1"/>
    <col min="37" max="37" width="6.7109375" style="28" customWidth="1"/>
    <col min="38" max="38" width="0.85546875" style="28" customWidth="1"/>
    <col min="39" max="39" width="6.7109375" style="28" customWidth="1"/>
    <col min="40" max="40" width="0.85546875" style="28" customWidth="1"/>
    <col min="41" max="41" width="6.7109375" style="28" customWidth="1"/>
    <col min="42" max="42" width="0.85546875" style="28" customWidth="1"/>
    <col min="43" max="43" width="6.7109375" style="28" customWidth="1"/>
    <col min="44" max="44" width="0.85546875" style="28" customWidth="1"/>
    <col min="45" max="45" width="6.7109375" style="28" customWidth="1"/>
    <col min="46" max="46" width="0.85546875" style="28" customWidth="1"/>
    <col min="47" max="47" width="6.7109375" style="28" customWidth="1"/>
    <col min="48" max="48" width="0.85546875" style="28" customWidth="1"/>
    <col min="49" max="49" width="6.7109375" style="28" customWidth="1"/>
    <col min="50" max="50" width="0.85546875" style="28" customWidth="1"/>
    <col min="51" max="51" width="6.7109375" style="28" customWidth="1"/>
    <col min="52" max="52" width="0.85546875" style="28" customWidth="1"/>
    <col min="53" max="53" width="6.7109375" style="28" customWidth="1"/>
    <col min="54" max="54" width="0.85546875" style="28" customWidth="1"/>
    <col min="55" max="55" width="6.7109375" style="28" customWidth="1"/>
    <col min="56" max="56" width="0.85546875" style="28" customWidth="1"/>
    <col min="57" max="57" width="6.7109375" style="28" customWidth="1"/>
    <col min="58" max="58" width="0.85546875" style="28" customWidth="1"/>
    <col min="59" max="59" width="6.7109375" style="28" customWidth="1"/>
    <col min="60" max="60" width="0.85546875" style="28" customWidth="1"/>
    <col min="61" max="61" width="6.7109375" style="28" customWidth="1"/>
    <col min="62" max="62" width="0.85546875" style="28" customWidth="1"/>
    <col min="63" max="63" width="6.7109375" style="28" customWidth="1"/>
    <col min="64" max="64" width="0.85546875" style="28" customWidth="1"/>
    <col min="65" max="65" width="6.7109375" style="28" customWidth="1"/>
    <col min="66" max="66" width="0.85546875" style="28" customWidth="1"/>
    <col min="67" max="67" width="6.7109375" style="28" customWidth="1"/>
    <col min="68" max="16384" width="9.140625" style="28"/>
  </cols>
  <sheetData>
    <row r="1" spans="1:28" ht="23.25" customHeight="1">
      <c r="A1" s="54" t="s">
        <v>67</v>
      </c>
      <c r="U1" s="88"/>
    </row>
    <row r="2" spans="1:28" ht="6" customHeight="1">
      <c r="U2" s="88"/>
    </row>
    <row r="3" spans="1:28" ht="13.5" customHeight="1">
      <c r="B3" s="27" t="s">
        <v>20</v>
      </c>
    </row>
    <row r="4" spans="1:28" ht="12" customHeight="1">
      <c r="B4" s="3">
        <v>1</v>
      </c>
      <c r="C4" s="30" t="s">
        <v>16</v>
      </c>
      <c r="D4" s="30"/>
      <c r="E4" s="29" t="s">
        <v>18</v>
      </c>
      <c r="F4" s="31"/>
      <c r="G4" s="72">
        <v>7</v>
      </c>
      <c r="I4" s="33"/>
    </row>
    <row r="5" spans="1:28" ht="12" customHeight="1">
      <c r="B5" s="3">
        <v>2</v>
      </c>
      <c r="C5" s="63" t="s">
        <v>34</v>
      </c>
      <c r="D5" s="30"/>
      <c r="E5" s="43" t="s">
        <v>18</v>
      </c>
      <c r="F5" s="31"/>
      <c r="G5" s="73">
        <v>100</v>
      </c>
    </row>
    <row r="6" spans="1:28" ht="12" customHeight="1">
      <c r="B6" s="3">
        <v>3</v>
      </c>
      <c r="C6" s="63" t="s">
        <v>49</v>
      </c>
      <c r="D6" s="30"/>
      <c r="E6" s="29" t="s">
        <v>18</v>
      </c>
      <c r="F6" s="31"/>
      <c r="G6" s="90">
        <v>0.10551789993810559</v>
      </c>
      <c r="H6" s="67"/>
    </row>
    <row r="7" spans="1:28" ht="12" customHeight="1">
      <c r="B7" s="3">
        <v>4</v>
      </c>
      <c r="C7" s="30" t="s">
        <v>19</v>
      </c>
      <c r="D7" s="30"/>
      <c r="E7" s="29" t="s">
        <v>18</v>
      </c>
      <c r="F7" s="31"/>
      <c r="G7" s="74">
        <v>0.7</v>
      </c>
    </row>
    <row r="8" spans="1:28" ht="12" customHeight="1">
      <c r="B8" s="3">
        <v>5</v>
      </c>
      <c r="C8" s="30" t="s">
        <v>14</v>
      </c>
      <c r="D8" s="30"/>
      <c r="E8" s="29" t="s">
        <v>18</v>
      </c>
      <c r="F8" s="31"/>
      <c r="G8" s="75">
        <v>0.04</v>
      </c>
    </row>
    <row r="9" spans="1:28" ht="12" customHeight="1">
      <c r="B9" s="3">
        <v>6</v>
      </c>
      <c r="C9" s="30" t="s">
        <v>13</v>
      </c>
      <c r="D9" s="30"/>
      <c r="E9" s="29" t="s">
        <v>18</v>
      </c>
      <c r="F9" s="31"/>
      <c r="G9" s="75">
        <v>0.21</v>
      </c>
    </row>
    <row r="10" spans="1:28" ht="13.5" customHeight="1">
      <c r="A10" s="28" t="s">
        <v>57</v>
      </c>
      <c r="B10" s="3">
        <v>7</v>
      </c>
      <c r="C10" s="100" t="s">
        <v>66</v>
      </c>
      <c r="D10" s="30"/>
      <c r="E10" s="35" t="s">
        <v>18</v>
      </c>
      <c r="F10" s="31"/>
      <c r="G10" s="76">
        <v>8</v>
      </c>
    </row>
    <row r="11" spans="1:28" ht="6" customHeight="1">
      <c r="B11" s="3"/>
      <c r="C11" s="2"/>
      <c r="F11" s="34"/>
      <c r="G11" s="26"/>
      <c r="R11" s="4"/>
      <c r="T11" s="4"/>
      <c r="U11" s="4"/>
    </row>
    <row r="12" spans="1:28" ht="13.5" customHeight="1">
      <c r="B12" s="80" t="s">
        <v>37</v>
      </c>
      <c r="F12" s="34"/>
      <c r="G12" s="34"/>
      <c r="U12" s="88"/>
      <c r="W12" s="88"/>
      <c r="X12" s="4"/>
    </row>
    <row r="13" spans="1:28" ht="12.75" customHeight="1" thickBot="1">
      <c r="A13" s="28" t="s">
        <v>57</v>
      </c>
      <c r="B13" s="3">
        <v>8</v>
      </c>
      <c r="C13" s="30" t="s">
        <v>15</v>
      </c>
      <c r="D13" s="30"/>
      <c r="E13" s="35" t="s">
        <v>105</v>
      </c>
      <c r="F13" s="31"/>
      <c r="G13" s="36">
        <f>G6*(1-G7)/(1-G9)+G7*G8</f>
        <v>6.8070088584090735E-2</v>
      </c>
      <c r="U13" s="88"/>
      <c r="W13" s="88"/>
      <c r="X13" s="4"/>
      <c r="Y13" s="4"/>
      <c r="AA13" s="4"/>
      <c r="AB13" s="4"/>
    </row>
    <row r="14" spans="1:28" ht="6" customHeight="1" thickTop="1">
      <c r="B14" s="3"/>
      <c r="C14" s="30"/>
      <c r="D14" s="30"/>
      <c r="E14" s="35"/>
      <c r="F14" s="31"/>
      <c r="G14" s="37"/>
      <c r="U14" s="88"/>
      <c r="W14" s="88"/>
      <c r="X14" s="4"/>
      <c r="Y14" s="4"/>
      <c r="AA14" s="4"/>
      <c r="AB14" s="4"/>
    </row>
    <row r="15" spans="1:28" ht="12.75" customHeight="1">
      <c r="B15" s="27" t="s">
        <v>61</v>
      </c>
      <c r="C15" s="30"/>
      <c r="D15" s="30"/>
      <c r="E15" s="35"/>
      <c r="F15" s="31"/>
      <c r="G15" s="37"/>
      <c r="H15" s="34"/>
      <c r="I15" s="34"/>
      <c r="J15" s="34"/>
    </row>
    <row r="16" spans="1:28" ht="12" customHeight="1">
      <c r="A16" s="28" t="s">
        <v>57</v>
      </c>
      <c r="B16" s="3">
        <v>9</v>
      </c>
      <c r="C16" s="63" t="s">
        <v>46</v>
      </c>
      <c r="D16" s="63"/>
      <c r="E16" s="63"/>
      <c r="F16" s="68"/>
      <c r="G16" s="78" t="s">
        <v>45</v>
      </c>
      <c r="I16" s="77" t="s">
        <v>21</v>
      </c>
      <c r="J16" s="50" t="s">
        <v>26</v>
      </c>
      <c r="K16" s="38"/>
    </row>
    <row r="17" spans="1:67" ht="13.5" customHeight="1" thickBot="1">
      <c r="B17" s="3">
        <v>10</v>
      </c>
      <c r="C17" s="30" t="s">
        <v>35</v>
      </c>
      <c r="D17" s="30"/>
      <c r="E17" s="29" t="s">
        <v>22</v>
      </c>
      <c r="F17" s="31"/>
      <c r="G17" s="66">
        <f>I17*PMT(G13,G10,-1)*G4/(G6/(1-1/(1+G6)^G10)*(1-(1+ IF(G6&lt;&gt;I17,I17,I17-0.000000001))^G10/(1+G6)^G10)/IF(G6&lt;&gt;I17,G6-I17,0.000000001))</f>
        <v>4.9999999968098417E-2</v>
      </c>
      <c r="H17" s="67"/>
      <c r="I17" s="92">
        <v>4.9999999962705488E-2</v>
      </c>
      <c r="J17" s="93"/>
      <c r="K17" s="104">
        <f>ROUND(G17-I17,8)</f>
        <v>0</v>
      </c>
      <c r="M17" s="33" t="s">
        <v>40</v>
      </c>
    </row>
    <row r="18" spans="1:67" ht="9" customHeight="1" thickTop="1">
      <c r="B18" s="3"/>
      <c r="C18" s="30"/>
      <c r="D18" s="30"/>
      <c r="E18" s="29"/>
      <c r="F18" s="31"/>
      <c r="H18" s="46"/>
      <c r="I18" s="45" t="str">
        <f>IF(ISERROR(G22),"May not be able to find a solution. Place reasonable guesses in Line [10]'s 'Use'",IF(ROUND(G6-G22,8)=0,"","Line [10] Difference is not zero: place guesses in Line [10]'s 'Use' to get Equity Return's Lines [3] and [11] to within 100 basis points of each other and then use the macro below to finish"))</f>
        <v/>
      </c>
      <c r="J18" s="31"/>
      <c r="K18" s="48"/>
      <c r="U18" s="88"/>
      <c r="W18" s="88"/>
    </row>
    <row r="19" spans="1:67" ht="18" customHeight="1">
      <c r="A19" s="57" t="s">
        <v>162</v>
      </c>
      <c r="D19" s="30"/>
      <c r="E19" s="58"/>
      <c r="F19" s="31"/>
      <c r="G19" s="32"/>
      <c r="I19" s="33"/>
      <c r="U19" s="88"/>
      <c r="W19" s="88"/>
    </row>
    <row r="20" spans="1:67" ht="3" customHeight="1">
      <c r="B20" s="1"/>
      <c r="U20" s="88"/>
      <c r="W20" s="88"/>
    </row>
    <row r="21" spans="1:67" s="4" customFormat="1" ht="18" customHeight="1">
      <c r="B21" s="12" t="s">
        <v>44</v>
      </c>
      <c r="C21" s="13"/>
      <c r="D21" s="13"/>
      <c r="E21" s="14"/>
      <c r="H21" s="16"/>
      <c r="I21" s="52"/>
      <c r="J21" s="16"/>
      <c r="K21" s="16"/>
      <c r="L21" s="16"/>
      <c r="M21" s="16"/>
      <c r="N21" s="16"/>
      <c r="O21" s="16"/>
      <c r="P21" s="52"/>
      <c r="R21" s="17"/>
      <c r="S21" s="17"/>
      <c r="T21" s="17"/>
      <c r="U21" s="17"/>
      <c r="W21" s="88"/>
    </row>
    <row r="22" spans="1:67" s="4" customFormat="1" ht="12.75" customHeight="1" thickBot="1">
      <c r="B22" s="3">
        <v>11</v>
      </c>
      <c r="C22" s="115" t="s">
        <v>169</v>
      </c>
      <c r="E22" s="55"/>
      <c r="G22" s="66">
        <f>IRR(G49:BO49,G6)</f>
        <v>0.10551789988403493</v>
      </c>
      <c r="H22" s="16"/>
      <c r="I22" s="42" t="s">
        <v>123</v>
      </c>
      <c r="J22" s="16"/>
      <c r="K22" s="16"/>
      <c r="L22" s="16"/>
      <c r="M22" s="16"/>
      <c r="N22" s="16"/>
      <c r="O22" s="16"/>
      <c r="P22" s="51"/>
      <c r="R22" s="17"/>
      <c r="S22" s="17"/>
      <c r="T22" s="17"/>
      <c r="U22" s="17"/>
      <c r="W22" s="88"/>
    </row>
    <row r="23" spans="1:67" s="4" customFormat="1" ht="12.75" customHeight="1" thickTop="1" thickBot="1">
      <c r="B23" s="3">
        <v>12</v>
      </c>
      <c r="C23" s="115" t="s">
        <v>178</v>
      </c>
      <c r="E23" s="55"/>
      <c r="G23" s="66">
        <f>NPV(G22,I52:BO52)/NPV(G22,I51:BO51)</f>
        <v>0.10551789988403436</v>
      </c>
      <c r="H23" s="16"/>
      <c r="I23" s="42" t="s">
        <v>124</v>
      </c>
      <c r="J23" s="16"/>
      <c r="K23" s="16"/>
      <c r="L23" s="16"/>
      <c r="M23" s="16"/>
      <c r="N23" s="16"/>
      <c r="O23" s="16"/>
      <c r="P23" s="51"/>
      <c r="R23" s="17"/>
      <c r="S23" s="17"/>
      <c r="T23" s="17"/>
      <c r="U23" s="17"/>
      <c r="W23" s="88"/>
    </row>
    <row r="24" spans="1:67" s="4" customFormat="1" ht="12.75" customHeight="1" thickTop="1" thickBot="1">
      <c r="B24" s="3">
        <v>13</v>
      </c>
      <c r="C24" s="56" t="s">
        <v>39</v>
      </c>
      <c r="G24" s="69">
        <f>NPV(G22,I49:BO49)</f>
        <v>209.9999999999996</v>
      </c>
      <c r="H24" s="16"/>
      <c r="I24" s="42" t="s">
        <v>125</v>
      </c>
      <c r="J24" s="16"/>
      <c r="K24" s="16"/>
      <c r="L24" s="16"/>
      <c r="M24" s="16"/>
      <c r="N24" s="16"/>
      <c r="O24" s="16"/>
      <c r="P24" s="51"/>
      <c r="R24" s="17"/>
      <c r="S24" s="17"/>
      <c r="T24" s="17"/>
      <c r="U24" s="17"/>
      <c r="W24" s="88"/>
      <c r="Z24" s="28"/>
      <c r="AA24" s="28"/>
      <c r="AB24" s="28"/>
      <c r="AC24" s="28"/>
    </row>
    <row r="25" spans="1:67" s="4" customFormat="1" ht="12.75" customHeight="1" thickTop="1" thickBot="1">
      <c r="B25" s="3">
        <v>14</v>
      </c>
      <c r="C25" s="86" t="s">
        <v>58</v>
      </c>
      <c r="G25" s="70">
        <f>G56</f>
        <v>0.3000000000000001</v>
      </c>
      <c r="H25" s="16"/>
      <c r="I25" s="42" t="s">
        <v>126</v>
      </c>
      <c r="J25" s="16"/>
      <c r="K25" s="16"/>
      <c r="L25" s="16"/>
      <c r="M25" s="16"/>
      <c r="W25" s="88"/>
    </row>
    <row r="26" spans="1:67" s="4" customFormat="1" ht="13.5" customHeight="1" thickTop="1" thickBot="1">
      <c r="B26" s="3">
        <v>15</v>
      </c>
      <c r="C26" s="105" t="s">
        <v>73</v>
      </c>
      <c r="G26" s="71">
        <f ca="1">OFFSET(G54,0,G10*2,1,1)</f>
        <v>0</v>
      </c>
      <c r="H26" s="16"/>
      <c r="I26" s="42" t="str">
        <f>"Line [37], period "&amp;G10&amp;"    (should be zero)"</f>
        <v>Line [37], period 8    (should be zero)</v>
      </c>
      <c r="J26" s="16"/>
      <c r="K26" s="16"/>
      <c r="L26" s="16"/>
      <c r="M26" s="16"/>
      <c r="W26" s="88"/>
    </row>
    <row r="27" spans="1:67" s="4" customFormat="1" ht="3" customHeight="1" thickTop="1">
      <c r="B27" s="3"/>
      <c r="E27" s="7"/>
      <c r="G27" s="40"/>
      <c r="H27" s="23"/>
      <c r="I27" s="40"/>
      <c r="J27" s="23"/>
      <c r="K27" s="40"/>
      <c r="L27" s="23"/>
      <c r="M27" s="40"/>
      <c r="N27" s="23"/>
      <c r="O27" s="40"/>
      <c r="P27" s="40"/>
      <c r="Q27" s="40"/>
      <c r="R27" s="41"/>
      <c r="S27" s="40"/>
      <c r="T27" s="17"/>
      <c r="U27" s="40"/>
      <c r="W27" s="89"/>
      <c r="AA27" s="40"/>
      <c r="AC27" s="40"/>
      <c r="AE27" s="40"/>
      <c r="AG27" s="40"/>
      <c r="AI27" s="40"/>
      <c r="AK27" s="40"/>
      <c r="AM27" s="40"/>
      <c r="AO27" s="40"/>
      <c r="AQ27" s="40"/>
      <c r="AS27" s="40"/>
      <c r="AU27" s="40"/>
      <c r="AW27" s="40"/>
      <c r="AY27" s="40"/>
      <c r="BA27" s="40"/>
      <c r="BC27" s="40"/>
      <c r="BE27" s="40"/>
      <c r="BG27" s="40"/>
      <c r="BI27" s="40"/>
      <c r="BK27" s="40"/>
      <c r="BM27" s="40"/>
    </row>
    <row r="28" spans="1:67" s="4" customFormat="1" ht="18" customHeight="1">
      <c r="B28" s="12" t="s">
        <v>74</v>
      </c>
      <c r="C28" s="13"/>
      <c r="D28" s="13"/>
      <c r="E28" s="14"/>
      <c r="F28" s="13"/>
      <c r="G28" s="59"/>
      <c r="H28" s="23"/>
      <c r="I28" s="40"/>
      <c r="J28" s="23"/>
      <c r="K28" s="40"/>
      <c r="L28" s="23"/>
      <c r="M28" s="40"/>
      <c r="N28" s="23"/>
      <c r="O28" s="40"/>
      <c r="P28" s="40"/>
      <c r="Q28" s="40"/>
      <c r="R28" s="41"/>
      <c r="S28" s="40"/>
      <c r="T28" s="17"/>
      <c r="U28" s="40"/>
      <c r="W28" s="89"/>
      <c r="AA28" s="40"/>
      <c r="AC28" s="40"/>
      <c r="AE28" s="40"/>
      <c r="AG28" s="40"/>
      <c r="AI28" s="40"/>
      <c r="AK28" s="40"/>
      <c r="AM28" s="40"/>
      <c r="AO28" s="40"/>
      <c r="AQ28" s="40"/>
      <c r="AS28" s="40"/>
      <c r="AU28" s="40"/>
      <c r="AW28" s="40"/>
      <c r="AY28" s="40"/>
      <c r="BA28" s="40"/>
      <c r="BC28" s="40"/>
      <c r="BE28" s="40"/>
      <c r="BG28" s="40"/>
      <c r="BI28" s="40"/>
      <c r="BK28" s="40"/>
      <c r="BM28" s="40"/>
    </row>
    <row r="29" spans="1:67" s="4" customFormat="1" ht="13.5" customHeight="1">
      <c r="B29" s="5" t="s">
        <v>0</v>
      </c>
      <c r="G29" s="81">
        <v>0</v>
      </c>
      <c r="H29" s="83"/>
      <c r="I29" s="81">
        <f>G29+1</f>
        <v>1</v>
      </c>
      <c r="J29" s="83"/>
      <c r="K29" s="81">
        <f>I29+1</f>
        <v>2</v>
      </c>
      <c r="L29" s="83"/>
      <c r="M29" s="81">
        <f>K29+1</f>
        <v>3</v>
      </c>
      <c r="N29" s="83"/>
      <c r="O29" s="81">
        <f>M29+1</f>
        <v>4</v>
      </c>
      <c r="P29" s="83"/>
      <c r="Q29" s="81">
        <f>O29+1</f>
        <v>5</v>
      </c>
      <c r="R29" s="84"/>
      <c r="S29" s="81">
        <f>Q29+1</f>
        <v>6</v>
      </c>
      <c r="T29" s="84"/>
      <c r="U29" s="81">
        <f>S29+1</f>
        <v>7</v>
      </c>
      <c r="V29" s="85"/>
      <c r="W29" s="81">
        <f>U29+1</f>
        <v>8</v>
      </c>
      <c r="X29" s="85"/>
      <c r="Y29" s="81">
        <f>W29+1</f>
        <v>9</v>
      </c>
      <c r="Z29" s="85"/>
      <c r="AA29" s="81">
        <f>Y29+1</f>
        <v>10</v>
      </c>
      <c r="AB29" s="85"/>
      <c r="AC29" s="81">
        <f>AA29+1</f>
        <v>11</v>
      </c>
      <c r="AD29" s="85"/>
      <c r="AE29" s="81">
        <f>AC29+1</f>
        <v>12</v>
      </c>
      <c r="AF29" s="85"/>
      <c r="AG29" s="81">
        <f>AE29+1</f>
        <v>13</v>
      </c>
      <c r="AH29" s="85"/>
      <c r="AI29" s="81">
        <f>AG29+1</f>
        <v>14</v>
      </c>
      <c r="AJ29" s="85"/>
      <c r="AK29" s="81">
        <f>AI29+1</f>
        <v>15</v>
      </c>
      <c r="AL29" s="85"/>
      <c r="AM29" s="81">
        <f>AK29+1</f>
        <v>16</v>
      </c>
      <c r="AN29" s="85"/>
      <c r="AO29" s="81">
        <f>AM29+1</f>
        <v>17</v>
      </c>
      <c r="AP29" s="85"/>
      <c r="AQ29" s="81">
        <f>AO29+1</f>
        <v>18</v>
      </c>
      <c r="AR29" s="85"/>
      <c r="AS29" s="81">
        <f>AQ29+1</f>
        <v>19</v>
      </c>
      <c r="AT29" s="85"/>
      <c r="AU29" s="81">
        <f>AS29+1</f>
        <v>20</v>
      </c>
      <c r="AV29" s="85"/>
      <c r="AW29" s="81">
        <f>AU29+1</f>
        <v>21</v>
      </c>
      <c r="AX29" s="85"/>
      <c r="AY29" s="81">
        <f>AW29+1</f>
        <v>22</v>
      </c>
      <c r="AZ29" s="85"/>
      <c r="BA29" s="81">
        <f>AY29+1</f>
        <v>23</v>
      </c>
      <c r="BB29" s="85"/>
      <c r="BC29" s="81">
        <f>BA29+1</f>
        <v>24</v>
      </c>
      <c r="BD29" s="85"/>
      <c r="BE29" s="81">
        <f>BC29+1</f>
        <v>25</v>
      </c>
      <c r="BF29" s="85"/>
      <c r="BG29" s="81">
        <f>BE29+1</f>
        <v>26</v>
      </c>
      <c r="BH29" s="85"/>
      <c r="BI29" s="81">
        <f>BG29+1</f>
        <v>27</v>
      </c>
      <c r="BJ29" s="85"/>
      <c r="BK29" s="81">
        <f>BI29+1</f>
        <v>28</v>
      </c>
      <c r="BL29" s="85"/>
      <c r="BM29" s="81">
        <f>BK29+1</f>
        <v>29</v>
      </c>
      <c r="BN29" s="85"/>
      <c r="BO29" s="81">
        <f>BM29+1</f>
        <v>30</v>
      </c>
    </row>
    <row r="30" spans="1:67" s="4" customFormat="1" ht="12" customHeight="1">
      <c r="B30" s="49">
        <v>16</v>
      </c>
      <c r="C30" s="6" t="s">
        <v>2</v>
      </c>
      <c r="E30" s="7" t="s">
        <v>79</v>
      </c>
      <c r="G30" s="18">
        <f>G4*G5</f>
        <v>700</v>
      </c>
      <c r="H30" s="18"/>
      <c r="I30" s="18">
        <f>G30</f>
        <v>700</v>
      </c>
      <c r="J30" s="18"/>
      <c r="K30" s="18">
        <f>I30</f>
        <v>700</v>
      </c>
      <c r="L30" s="18"/>
      <c r="M30" s="18">
        <f>IF(M29&lt;=$G10,K30,"")</f>
        <v>700</v>
      </c>
      <c r="N30" s="18"/>
      <c r="O30" s="18">
        <f>IF(O29&lt;=$G10,M30,"")</f>
        <v>700</v>
      </c>
      <c r="P30" s="18"/>
      <c r="Q30" s="18">
        <f>IF(Q29&lt;=$G10,O30,"")</f>
        <v>700</v>
      </c>
      <c r="R30" s="17"/>
      <c r="S30" s="18">
        <f>IF(S29&lt;=$G10,Q30,"")</f>
        <v>700</v>
      </c>
      <c r="T30" s="17"/>
      <c r="U30" s="18">
        <f>IF(U29&lt;=$G10,S30,"")</f>
        <v>700</v>
      </c>
      <c r="V30" s="18"/>
      <c r="W30" s="18">
        <f>IF(W29&lt;=$G10,U30,"")</f>
        <v>700</v>
      </c>
      <c r="X30" s="18"/>
      <c r="Y30" s="18" t="str">
        <f>IF(Y29&lt;=$G10,W30,"")</f>
        <v/>
      </c>
      <c r="Z30" s="18"/>
      <c r="AA30" s="18" t="str">
        <f>IF(AA29&lt;=$G10,Y30,"")</f>
        <v/>
      </c>
      <c r="AB30" s="18"/>
      <c r="AC30" s="18" t="str">
        <f>IF(AC29&lt;=$G10,AA30,"")</f>
        <v/>
      </c>
      <c r="AD30" s="18"/>
      <c r="AE30" s="18" t="str">
        <f>IF(AE29&lt;=$G10,AC30,"")</f>
        <v/>
      </c>
      <c r="AG30" s="18" t="str">
        <f>IF(AG29&lt;=$G10,AE30,"")</f>
        <v/>
      </c>
      <c r="AI30" s="18" t="str">
        <f>IF(AI29&lt;=$G10,AG30,"")</f>
        <v/>
      </c>
      <c r="AK30" s="18" t="str">
        <f>IF(AK29&lt;=$G10,AI30,"")</f>
        <v/>
      </c>
      <c r="AM30" s="18" t="str">
        <f>IF(AM29&lt;=$G10,AK30,"")</f>
        <v/>
      </c>
      <c r="AO30" s="18" t="str">
        <f>IF(AO29&lt;=$G10,AM30,"")</f>
        <v/>
      </c>
      <c r="AQ30" s="18" t="str">
        <f>IF(AQ29&lt;=$G10,AO30,"")</f>
        <v/>
      </c>
      <c r="AS30" s="18" t="str">
        <f>IF(AS29&lt;=$G10,AQ30,"")</f>
        <v/>
      </c>
      <c r="AU30" s="18" t="str">
        <f>IF(AU29&lt;=$G10,AS30,"")</f>
        <v/>
      </c>
      <c r="AW30" s="18" t="str">
        <f>IF(AW29&lt;=$G10,AU30,"")</f>
        <v/>
      </c>
      <c r="AY30" s="18" t="str">
        <f>IF(AY29&lt;=$G10,AW30,"")</f>
        <v/>
      </c>
      <c r="BA30" s="18" t="str">
        <f>IF(BA29&lt;=$G10,AY30,"")</f>
        <v/>
      </c>
      <c r="BC30" s="18" t="str">
        <f>IF(BC29&lt;=$G10,BA30,"")</f>
        <v/>
      </c>
      <c r="BE30" s="18" t="str">
        <f>IF(BE29&lt;=$G10,BC30,"")</f>
        <v/>
      </c>
      <c r="BG30" s="18" t="str">
        <f>IF(BG29&lt;=$G10,BE30,"")</f>
        <v/>
      </c>
      <c r="BI30" s="18" t="str">
        <f>IF(BI29&lt;=$G10,BG30,"")</f>
        <v/>
      </c>
      <c r="BK30" s="18" t="str">
        <f>IF(BK29&lt;=$G10,BI30,"")</f>
        <v/>
      </c>
      <c r="BM30" s="18" t="str">
        <f>IF(BM29&lt;=$G10,BK30,"")</f>
        <v/>
      </c>
      <c r="BO30" s="18" t="str">
        <f>IF(BO29&lt;=$G10,BM30,"")</f>
        <v/>
      </c>
    </row>
    <row r="31" spans="1:67" s="4" customFormat="1" ht="12" customHeight="1">
      <c r="B31" s="49">
        <v>17</v>
      </c>
      <c r="C31" s="4" t="s">
        <v>10</v>
      </c>
      <c r="E31" s="7" t="s">
        <v>80</v>
      </c>
      <c r="G31" s="15"/>
      <c r="H31" s="16"/>
      <c r="I31" s="15">
        <f>G31+I38</f>
        <v>-87.5</v>
      </c>
      <c r="J31" s="17"/>
      <c r="K31" s="15">
        <f>I31+K38</f>
        <v>-175</v>
      </c>
      <c r="L31" s="16"/>
      <c r="M31" s="15">
        <f>IF(M29&lt;=$G10,K31+M38,"")</f>
        <v>-262.5</v>
      </c>
      <c r="N31" s="16"/>
      <c r="O31" s="15">
        <f>IF(O29&lt;=$G10,M31+O38,"")</f>
        <v>-350</v>
      </c>
      <c r="P31" s="16"/>
      <c r="Q31" s="15">
        <f>IF(Q29&lt;=$G10,O31+Q38,"")</f>
        <v>-437.5</v>
      </c>
      <c r="R31" s="17"/>
      <c r="S31" s="15">
        <f>IF(S29&lt;=$G10,Q31+S38,"")</f>
        <v>-525</v>
      </c>
      <c r="T31" s="17"/>
      <c r="U31" s="15">
        <f>IF(U29&lt;=$G10,S31+U38,"")</f>
        <v>-612.5</v>
      </c>
      <c r="W31" s="15">
        <f>IF(W29&lt;=$G10,U31+W38,"")</f>
        <v>-700</v>
      </c>
      <c r="Y31" s="15" t="str">
        <f>IF(Y29&lt;=$G10,W31+Y38,"")</f>
        <v/>
      </c>
      <c r="AA31" s="15" t="str">
        <f>IF(AA29&lt;=$G10,Y31+AA38,"")</f>
        <v/>
      </c>
      <c r="AC31" s="15" t="str">
        <f>IF(AC29&lt;=$G10,AA31+AC38,"")</f>
        <v/>
      </c>
      <c r="AE31" s="15" t="str">
        <f>IF(AE29&lt;=$G10,AC31+AE38,"")</f>
        <v/>
      </c>
      <c r="AG31" s="15" t="str">
        <f>IF(AG29&lt;=$G10,AE31+AG38,"")</f>
        <v/>
      </c>
      <c r="AI31" s="15" t="str">
        <f>IF(AI29&lt;=$G10,AG31+AI38,"")</f>
        <v/>
      </c>
      <c r="AK31" s="15" t="str">
        <f>IF(AK29&lt;=$G10,AI31+AK38,"")</f>
        <v/>
      </c>
      <c r="AM31" s="15" t="str">
        <f>IF(AM29&lt;=$G10,AK31+AM38,"")</f>
        <v/>
      </c>
      <c r="AO31" s="15" t="str">
        <f>IF(AO29&lt;=$G10,AM31+AO38,"")</f>
        <v/>
      </c>
      <c r="AQ31" s="15" t="str">
        <f>IF(AQ29&lt;=$G10,AO31+AQ38,"")</f>
        <v/>
      </c>
      <c r="AS31" s="15" t="str">
        <f>IF(AS29&lt;=$G10,AQ31+AS38,"")</f>
        <v/>
      </c>
      <c r="AU31" s="15" t="str">
        <f>IF(AU29&lt;=$G10,AS31+AU38,"")</f>
        <v/>
      </c>
      <c r="AW31" s="15" t="str">
        <f>IF(AW29&lt;=$G10,AU31+AW38,"")</f>
        <v/>
      </c>
      <c r="AY31" s="15" t="str">
        <f>IF(AY29&lt;=$G10,AW31+AY38,"")</f>
        <v/>
      </c>
      <c r="BA31" s="15" t="str">
        <f>IF(BA29&lt;=$G10,AY31+BA38,"")</f>
        <v/>
      </c>
      <c r="BC31" s="15" t="str">
        <f>IF(BC29&lt;=$G10,BA31+BC38,"")</f>
        <v/>
      </c>
      <c r="BE31" s="15" t="str">
        <f>IF(BE29&lt;=$G10,BC31+BE38,"")</f>
        <v/>
      </c>
      <c r="BG31" s="15" t="str">
        <f>IF(BG29&lt;=$G10,BE31+BG38,"")</f>
        <v/>
      </c>
      <c r="BI31" s="15" t="str">
        <f>IF(BI29&lt;=$G10,BG31+BI38,"")</f>
        <v/>
      </c>
      <c r="BK31" s="15" t="str">
        <f>IF(BK29&lt;=$G10,BI31+BK38,"")</f>
        <v/>
      </c>
      <c r="BM31" s="15" t="str">
        <f>IF(BM29&lt;=$G10,BK31+BM38,"")</f>
        <v/>
      </c>
      <c r="BO31" s="15" t="str">
        <f>IF(BO29&lt;=$G10,BM31+BO38,"")</f>
        <v/>
      </c>
    </row>
    <row r="32" spans="1:67" s="4" customFormat="1" ht="12" customHeight="1">
      <c r="B32" s="49">
        <v>18</v>
      </c>
      <c r="C32" s="4" t="s">
        <v>5</v>
      </c>
      <c r="E32" s="7" t="s">
        <v>81</v>
      </c>
      <c r="G32" s="16">
        <f>SUM(G30:G31)</f>
        <v>700</v>
      </c>
      <c r="H32" s="16"/>
      <c r="I32" s="16">
        <f>SUM(I30:I31)</f>
        <v>612.5</v>
      </c>
      <c r="J32" s="16"/>
      <c r="K32" s="16">
        <f>SUM(K30:K31)</f>
        <v>525</v>
      </c>
      <c r="L32" s="16"/>
      <c r="M32" s="16">
        <f>IF(M29&lt;=$G10,SUM(M30:M31),"")</f>
        <v>437.5</v>
      </c>
      <c r="N32" s="16"/>
      <c r="O32" s="16">
        <f>IF(O29&lt;=$G10,SUM(O30:O31),"")</f>
        <v>350</v>
      </c>
      <c r="P32" s="16"/>
      <c r="Q32" s="16">
        <f>IF(Q29&lt;=$G10,SUM(Q30:Q31),"")</f>
        <v>262.5</v>
      </c>
      <c r="R32" s="17"/>
      <c r="S32" s="16">
        <f>IF(S29&lt;=$G10,SUM(S30:S31),"")</f>
        <v>175</v>
      </c>
      <c r="T32" s="17"/>
      <c r="U32" s="16">
        <f>IF(U29&lt;=$G10,SUM(U30:U31),"")</f>
        <v>87.5</v>
      </c>
      <c r="W32" s="16">
        <f>IF(W29&lt;=$G10,SUM(W30:W31),"")</f>
        <v>0</v>
      </c>
      <c r="Y32" s="16" t="str">
        <f>IF(Y29&lt;=$G10,SUM(Y30:Y31),"")</f>
        <v/>
      </c>
      <c r="AA32" s="16" t="str">
        <f>IF(AA29&lt;=$G10,SUM(AA30:AA31),"")</f>
        <v/>
      </c>
      <c r="AC32" s="16" t="str">
        <f>IF(AC29&lt;=$G10,SUM(AC30:AC31),"")</f>
        <v/>
      </c>
      <c r="AD32" s="16"/>
      <c r="AE32" s="16" t="str">
        <f>IF(AE29&lt;=$G10,SUM(AE30:AE31),"")</f>
        <v/>
      </c>
      <c r="AF32" s="16"/>
      <c r="AG32" s="16" t="str">
        <f>IF(AG29&lt;=$G10,SUM(AG30:AG31),"")</f>
        <v/>
      </c>
      <c r="AH32" s="16"/>
      <c r="AI32" s="16" t="str">
        <f>IF(AI29&lt;=$G10,SUM(AI30:AI31),"")</f>
        <v/>
      </c>
      <c r="AJ32" s="16"/>
      <c r="AK32" s="16" t="str">
        <f>IF(AK29&lt;=$G10,SUM(AK30:AK31),"")</f>
        <v/>
      </c>
      <c r="AM32" s="16" t="str">
        <f t="shared" ref="AM32:AU32" si="0">IF(AM29&lt;=$G10,SUM(AM30:AM31),"")</f>
        <v/>
      </c>
      <c r="AN32" s="16">
        <f t="shared" si="0"/>
        <v>0</v>
      </c>
      <c r="AO32" s="16" t="str">
        <f t="shared" si="0"/>
        <v/>
      </c>
      <c r="AP32" s="16">
        <f t="shared" si="0"/>
        <v>0</v>
      </c>
      <c r="AQ32" s="16" t="str">
        <f t="shared" si="0"/>
        <v/>
      </c>
      <c r="AR32" s="16">
        <f t="shared" si="0"/>
        <v>0</v>
      </c>
      <c r="AS32" s="16" t="str">
        <f t="shared" si="0"/>
        <v/>
      </c>
      <c r="AT32" s="16">
        <f t="shared" si="0"/>
        <v>0</v>
      </c>
      <c r="AU32" s="16" t="str">
        <f t="shared" si="0"/>
        <v/>
      </c>
      <c r="AW32" s="16" t="str">
        <f t="shared" ref="AW32:BE32" si="1">IF(AW29&lt;=$G10,SUM(AW30:AW31),"")</f>
        <v/>
      </c>
      <c r="AX32" s="16">
        <f t="shared" si="1"/>
        <v>0</v>
      </c>
      <c r="AY32" s="16" t="str">
        <f t="shared" si="1"/>
        <v/>
      </c>
      <c r="AZ32" s="16">
        <f t="shared" si="1"/>
        <v>0</v>
      </c>
      <c r="BA32" s="16" t="str">
        <f t="shared" si="1"/>
        <v/>
      </c>
      <c r="BB32" s="16">
        <f t="shared" si="1"/>
        <v>0</v>
      </c>
      <c r="BC32" s="16" t="str">
        <f t="shared" si="1"/>
        <v/>
      </c>
      <c r="BD32" s="16">
        <f t="shared" si="1"/>
        <v>0</v>
      </c>
      <c r="BE32" s="16" t="str">
        <f t="shared" si="1"/>
        <v/>
      </c>
      <c r="BG32" s="16" t="str">
        <f t="shared" ref="BG32:BO32" si="2">IF(BG29&lt;=$G10,SUM(BG30:BG31),"")</f>
        <v/>
      </c>
      <c r="BH32" s="16">
        <f t="shared" si="2"/>
        <v>0</v>
      </c>
      <c r="BI32" s="16" t="str">
        <f t="shared" si="2"/>
        <v/>
      </c>
      <c r="BJ32" s="16">
        <f t="shared" si="2"/>
        <v>0</v>
      </c>
      <c r="BK32" s="16" t="str">
        <f t="shared" si="2"/>
        <v/>
      </c>
      <c r="BL32" s="16">
        <f t="shared" si="2"/>
        <v>0</v>
      </c>
      <c r="BM32" s="16" t="str">
        <f t="shared" si="2"/>
        <v/>
      </c>
      <c r="BN32" s="16">
        <f t="shared" si="2"/>
        <v>0</v>
      </c>
      <c r="BO32" s="16" t="str">
        <f t="shared" si="2"/>
        <v/>
      </c>
    </row>
    <row r="33" spans="2:67" s="4" customFormat="1" ht="12" customHeight="1">
      <c r="B33" s="49">
        <v>19</v>
      </c>
      <c r="C33" s="4" t="s">
        <v>23</v>
      </c>
      <c r="E33" s="7" t="s">
        <v>82</v>
      </c>
      <c r="G33" s="15">
        <f>G35-G32</f>
        <v>0</v>
      </c>
      <c r="H33" s="16"/>
      <c r="I33" s="15">
        <f>I35-I32</f>
        <v>18.796860679318002</v>
      </c>
      <c r="J33" s="16"/>
      <c r="K33" s="15">
        <f>IF(K29=$G10,ABS(K35-K32),K35-K32)</f>
        <v>32.917092579072005</v>
      </c>
      <c r="L33" s="16"/>
      <c r="M33" s="15">
        <f>IF(M29&lt;=$G10,IF(M29=$G10,ABS(M35-M32),M35-M32),"")</f>
        <v>42.042357163962265</v>
      </c>
      <c r="N33" s="16"/>
      <c r="O33" s="15">
        <f>IF(O29&lt;=$G10,IF(O29=$G10,ABS(O35-O32),O35-O32),"")</f>
        <v>45.832646566391361</v>
      </c>
      <c r="P33" s="16"/>
      <c r="Q33" s="15">
        <f>IF(Q29&lt;=$G10,IF(Q29=$G10,ABS(Q35-Q32),Q35-Q32),"")</f>
        <v>43.924808553095204</v>
      </c>
      <c r="R33" s="17"/>
      <c r="S33" s="15">
        <f>IF(S29&lt;=$G10,IF(S29=$G10,ABS(S35-S32),S35-S32),"")</f>
        <v>35.930971086121957</v>
      </c>
      <c r="T33" s="17"/>
      <c r="U33" s="15">
        <f>IF(U29&lt;=$G10,IF(U29=$G10,ABS(U35-U32),U35-U32),"")</f>
        <v>21.436859643537048</v>
      </c>
      <c r="W33" s="15">
        <f>IF(W29&lt;=$G10,IF(W29=$G10,ABS(W35-W32),W35-W32),"")</f>
        <v>2.3447910280083306E-13</v>
      </c>
      <c r="Y33" s="15" t="str">
        <f>IF(Y29&lt;=$G10,IF(Y29=$G10,ABS(Y35-Y32),Y35-Y32),"")</f>
        <v/>
      </c>
      <c r="AA33" s="15" t="str">
        <f>IF(AA29&lt;=$G10,IF(AA29=$G10,ABS(AA35-AA32),AA35-AA32),"")</f>
        <v/>
      </c>
      <c r="AC33" s="15" t="str">
        <f>IF(AC29&lt;=$G10,IF(AC29=$G10,ABS(AC35-AC32),AC35-AC32),"")</f>
        <v/>
      </c>
      <c r="AE33" s="15" t="str">
        <f>IF(AE29&lt;=$G10,IF(AE29=$G10,ABS(AE35-AE32),AE35-AE32),"")</f>
        <v/>
      </c>
      <c r="AG33" s="15" t="str">
        <f>IF(AG29&lt;=$G10,IF(AG29=$G10,ABS(AG35-AG32),AG35-AG32),"")</f>
        <v/>
      </c>
      <c r="AI33" s="15" t="str">
        <f>IF(AI29&lt;=$G10,IF(AI29=$G10,ABS(AI35-AI32),AI35-AI32),"")</f>
        <v/>
      </c>
      <c r="AK33" s="15" t="str">
        <f>IF(AK29&lt;=$G10,IF(AK29=$G10,ABS(AK35-AK32),AK35-AK32),"")</f>
        <v/>
      </c>
      <c r="AM33" s="15" t="str">
        <f>IF(AM29&lt;=$G10,IF(AM29=$G10,ABS(AM35-AM32),AM35-AM32),"")</f>
        <v/>
      </c>
      <c r="AO33" s="15" t="str">
        <f>IF(AO29&lt;=$G10,IF(AO29=$G10,ABS(AO35-AO32),AO35-AO32),"")</f>
        <v/>
      </c>
      <c r="AQ33" s="15" t="str">
        <f>IF(AQ29&lt;=$G10,IF(AQ29=$G10,ABS(AQ35-AQ32),AQ35-AQ32),"")</f>
        <v/>
      </c>
      <c r="AS33" s="15" t="str">
        <f>IF(AS29&lt;=$G10,IF(AS29=$G10,ABS(AS35-AS32),AS35-AS32),"")</f>
        <v/>
      </c>
      <c r="AU33" s="15" t="str">
        <f>IF(AU29&lt;=$G10,IF(AU29=$G10,ABS(AU35-AU32),AU35-AU32),"")</f>
        <v/>
      </c>
      <c r="AW33" s="15" t="str">
        <f>IF(AW29&lt;=$G10,IF(AW29=$G10,ABS(AW35-AW32),AW35-AW32),"")</f>
        <v/>
      </c>
      <c r="AY33" s="15" t="str">
        <f>IF(AY29&lt;=$G10,IF(AY29=$G10,ABS(AY35-AY32),AY35-AY32),"")</f>
        <v/>
      </c>
      <c r="BA33" s="15" t="str">
        <f>IF(BA29&lt;=$G10,IF(BA29=$G10,ABS(BA35-BA32),BA35-BA32),"")</f>
        <v/>
      </c>
      <c r="BC33" s="15" t="str">
        <f>IF(BC29&lt;=$G10,IF(BC29=$G10,ABS(BC35-BC32),BC35-BC32),"")</f>
        <v/>
      </c>
      <c r="BE33" s="15" t="str">
        <f>IF(BE29&lt;=$G10,IF(BE29=$G10,ABS(BE35-BE32),BE35-BE32),"")</f>
        <v/>
      </c>
      <c r="BG33" s="15" t="str">
        <f>IF(BG29&lt;=$G10,IF(BG29=$G10,ABS(BG35-BG32),BG35-BG32),"")</f>
        <v/>
      </c>
      <c r="BI33" s="15" t="str">
        <f>IF(BI29&lt;=$G10,IF(BI29=$G10,ABS(BI35-BI32),BI35-BI32),"")</f>
        <v/>
      </c>
      <c r="BK33" s="15" t="str">
        <f>IF(BK29&lt;=$G10,IF(BK29=$G10,ABS(BK35-BK32),BK35-BK32),"")</f>
        <v/>
      </c>
      <c r="BM33" s="15" t="str">
        <f>IF(BM29&lt;=$G10,IF(BM29=$G10,ABS(BM35-BM32),BM35-BM32),"")</f>
        <v/>
      </c>
      <c r="BO33" s="15" t="str">
        <f>IF(BO29&lt;=$G10,IF(BO29=$G10,ABS(BO35-BO32),BO35-BO32),"")</f>
        <v/>
      </c>
    </row>
    <row r="34" spans="2:67" s="4" customFormat="1" ht="12" customHeight="1" thickBot="1">
      <c r="B34" s="49">
        <v>20</v>
      </c>
      <c r="C34" s="4" t="s">
        <v>6</v>
      </c>
      <c r="E34" s="7" t="s">
        <v>83</v>
      </c>
      <c r="G34" s="19">
        <f>SUM(G32:G33)</f>
        <v>700</v>
      </c>
      <c r="H34" s="16"/>
      <c r="I34" s="19">
        <f>SUM(I32:I33)</f>
        <v>631.296860679318</v>
      </c>
      <c r="J34" s="16"/>
      <c r="K34" s="19">
        <f>SUM(K32:K33)</f>
        <v>557.917092579072</v>
      </c>
      <c r="L34" s="16"/>
      <c r="M34" s="19">
        <f>IF(M29&lt;=$G10,SUM(M32:M33),"")</f>
        <v>479.54235716396227</v>
      </c>
      <c r="N34" s="16"/>
      <c r="O34" s="19">
        <f>IF(O29&lt;=$G10,SUM(O32:O33),"")</f>
        <v>395.83264656639136</v>
      </c>
      <c r="P34" s="16"/>
      <c r="Q34" s="19">
        <f>IF(Q29&lt;=$G10,SUM(Q32:Q33),"")</f>
        <v>306.4248085530952</v>
      </c>
      <c r="R34" s="17"/>
      <c r="S34" s="19">
        <f>IF(S29&lt;=$G10,SUM(S32:S33),"")</f>
        <v>210.93097108612196</v>
      </c>
      <c r="T34" s="17"/>
      <c r="U34" s="19">
        <f>IF(U29&lt;=$G10,SUM(U32:U33),"")</f>
        <v>108.93685964353705</v>
      </c>
      <c r="W34" s="19">
        <f>IF(W29&lt;=$G10,SUM(W32:W33),"")</f>
        <v>2.3447910280083306E-13</v>
      </c>
      <c r="Y34" s="19" t="str">
        <f>IF(Y29&lt;=$G10,SUM(Y32:Y33),"")</f>
        <v/>
      </c>
      <c r="AA34" s="19" t="str">
        <f>IF(AA29&lt;=$G10,SUM(AA32:AA33),"")</f>
        <v/>
      </c>
      <c r="AC34" s="19" t="str">
        <f>IF(AC29&lt;=$G10,SUM(AC32:AC33),"")</f>
        <v/>
      </c>
      <c r="AE34" s="19" t="str">
        <f>IF(AE29&lt;=$G10,SUM(AE32:AE33),"")</f>
        <v/>
      </c>
      <c r="AG34" s="19" t="str">
        <f>IF(AG29&lt;=$G10,SUM(AG32:AG33),"")</f>
        <v/>
      </c>
      <c r="AI34" s="19" t="str">
        <f>IF(AI29&lt;=$G10,SUM(AI32:AI33),"")</f>
        <v/>
      </c>
      <c r="AK34" s="19" t="str">
        <f>IF(AK29&lt;=$G10,SUM(AK32:AK33),"")</f>
        <v/>
      </c>
      <c r="AM34" s="19" t="str">
        <f>IF(AM29&lt;=$G10,SUM(AM32:AM33),"")</f>
        <v/>
      </c>
      <c r="AO34" s="19" t="str">
        <f>IF(AO29&lt;=$G10,SUM(AO32:AO33),"")</f>
        <v/>
      </c>
      <c r="AQ34" s="19" t="str">
        <f>IF(AQ29&lt;=$G10,SUM(AQ32:AQ33),"")</f>
        <v/>
      </c>
      <c r="AS34" s="19" t="str">
        <f>IF(AS29&lt;=$G10,SUM(AS32:AS33),"")</f>
        <v/>
      </c>
      <c r="AU34" s="19" t="str">
        <f>IF(AU29&lt;=$G10,SUM(AU32:AU33),"")</f>
        <v/>
      </c>
      <c r="AW34" s="19" t="str">
        <f>IF(AW29&lt;=$G10,SUM(AW32:AW33),"")</f>
        <v/>
      </c>
      <c r="AY34" s="19" t="str">
        <f>IF(AY29&lt;=$G10,SUM(AY32:AY33),"")</f>
        <v/>
      </c>
      <c r="BA34" s="19" t="str">
        <f>IF(BA29&lt;=$G10,SUM(BA32:BA33),"")</f>
        <v/>
      </c>
      <c r="BC34" s="19" t="str">
        <f>IF(BC29&lt;=$G10,SUM(BC32:BC33),"")</f>
        <v/>
      </c>
      <c r="BE34" s="19" t="str">
        <f>IF(BE29&lt;=$G10,SUM(BE32:BE33),"")</f>
        <v/>
      </c>
      <c r="BG34" s="19" t="str">
        <f>IF(BG29&lt;=$G10,SUM(BG32:BG33),"")</f>
        <v/>
      </c>
      <c r="BI34" s="19" t="str">
        <f>IF(BI29&lt;=$G10,SUM(BI32:BI33),"")</f>
        <v/>
      </c>
      <c r="BK34" s="19" t="str">
        <f>IF(BK29&lt;=$G10,SUM(BK32:BK33),"")</f>
        <v/>
      </c>
      <c r="BM34" s="19" t="str">
        <f>IF(BM29&lt;=$G10,SUM(BM32:BM33),"")</f>
        <v/>
      </c>
      <c r="BO34" s="19" t="str">
        <f>IF(BO29&lt;=$G10,SUM(BO32:BO33),"")</f>
        <v/>
      </c>
    </row>
    <row r="35" spans="2:67" s="4" customFormat="1" ht="12.75" customHeight="1" thickTop="1" thickBot="1">
      <c r="B35" s="49">
        <v>21</v>
      </c>
      <c r="C35" s="4" t="s">
        <v>33</v>
      </c>
      <c r="E35" s="7" t="s">
        <v>106</v>
      </c>
      <c r="F35" s="7"/>
      <c r="G35" s="19">
        <f>G30</f>
        <v>700</v>
      </c>
      <c r="H35" s="17"/>
      <c r="I35" s="19">
        <f>G35-PMT($G13,$G10,-G30)+G35*$G13</f>
        <v>631.296860679318</v>
      </c>
      <c r="J35" s="20"/>
      <c r="K35" s="19">
        <f>IF(K29=$G10,ABS(I35-PMT($G13,$G10,-I30)+I35*$G13),I35-PMT($G13,$G10,-I30)+I35*$G13)</f>
        <v>557.917092579072</v>
      </c>
      <c r="L35" s="18"/>
      <c r="M35" s="19">
        <f>IF(M29&lt;=$G10,IF(M29=$G10,ABS(K35-PMT($G13,$G10,-K30)+K35*$G13),K35-PMT($G13,$G10,-K30)+K35*$G13),"")</f>
        <v>479.54235716396227</v>
      </c>
      <c r="N35" s="18"/>
      <c r="O35" s="19">
        <f>IF(O29&lt;=$G10,IF(O29=$G10,ABS(M35-PMT($G13,$G10,-M30)+M35*$G13),M35-PMT($G13,$G10,-M30)+M35*$G13),"")</f>
        <v>395.83264656639136</v>
      </c>
      <c r="P35" s="18"/>
      <c r="Q35" s="19">
        <f>IF(Q29&lt;=$G10,IF(Q29=$G10,ABS(O35-PMT($G13,$G10,-O30)+O35*$G13),O35-PMT($G13,$G10,-O30)+O35*$G13),"")</f>
        <v>306.4248085530952</v>
      </c>
      <c r="R35" s="17"/>
      <c r="S35" s="19">
        <f>IF(S29&lt;=$G10,IF(S29=$G10,ABS(Q35-PMT($G13,$G10,-Q30)+Q35*$G13),Q35-PMT($G13,$G10,-Q30)+Q35*$G13),"")</f>
        <v>210.93097108612196</v>
      </c>
      <c r="T35" s="17"/>
      <c r="U35" s="19">
        <f>IF(U29&lt;=$G10,IF(U29=$G10,ABS(S35-PMT($G13,$G10,-S30)+S35*$G13),S35-PMT($G13,$G10,-S30)+S35*$G13),"")</f>
        <v>108.93685964353705</v>
      </c>
      <c r="W35" s="19">
        <f>IF(W29&lt;=$G10,IF(W29=$G10,ABS(U35-PMT($G13,$G10,-U30)+U35*$G13),U35-PMT($G13,$G10,-U30)+U35*$G13),"")</f>
        <v>2.3447910280083306E-13</v>
      </c>
      <c r="Y35" s="19" t="str">
        <f>IF(Y29&lt;=$G10,IF(Y29=$G10,ABS(W35-PMT($G13,$G10,-W30)+W35*$G13),W35-PMT($G13,$G10,-W30)+W35*$G13),"")</f>
        <v/>
      </c>
      <c r="AA35" s="19" t="str">
        <f>IF(AA29&lt;=$G10,IF(AA29=$G10,ABS(Y35-PMT($G13,$G10,-Y30)+Y35*$G13),Y35-PMT($G13,$G10,-Y30)+Y35*$G13),"")</f>
        <v/>
      </c>
      <c r="AC35" s="19" t="str">
        <f>IF(AC29&lt;=$G10,IF(AC29=$G10,ABS(AA35-PMT($G13,$G10,-AA30)+AA35*$G13),AA35-PMT($G13,$G10,-AA30)+AA35*$G13),"")</f>
        <v/>
      </c>
      <c r="AE35" s="19" t="str">
        <f>IF(AE29&lt;=$G10,IF(AE29=$G10,ABS(AC35-PMT($G13,$G10,-AC30)+AC35*$G13),AC35-PMT($G13,$G10,-AC30)+AC35*$G13),"")</f>
        <v/>
      </c>
      <c r="AG35" s="19" t="str">
        <f>IF(AG29&lt;=$G10,IF(AG29=$G10,ABS(AE35-PMT($G13,$G10,-AE30)+AE35*$G13),AE35-PMT($G13,$G10,-AE30)+AE35*$G13),"")</f>
        <v/>
      </c>
      <c r="AI35" s="19" t="str">
        <f>IF(AI29&lt;=$G10,IF(AI29=$G10,ABS(AG35-PMT($G13,$G10,-AG30)+AG35*$G13),AG35-PMT($G13,$G10,-AG30)+AG35*$G13),"")</f>
        <v/>
      </c>
      <c r="AK35" s="19" t="str">
        <f>IF(AK29&lt;=$G10,IF(AK29=$G10,ABS(AI35-PMT($G13,$G10,-AI30)+AI35*$G13),AI35-PMT($G13,$G10,-AI30)+AI35*$G13),"")</f>
        <v/>
      </c>
      <c r="AM35" s="19" t="str">
        <f>IF(AM29&lt;=$G10,IF(AM29=$G10,ABS(AK35-PMT($G13,$G10,-AK30)+AK35*$G13),AK35-PMT($G13,$G10,-AK30)+AK35*$G13),"")</f>
        <v/>
      </c>
      <c r="AO35" s="19" t="str">
        <f>IF(AO29&lt;=$G10,IF(AO29=$G10,ABS(AM35-PMT($G13,$G10,-AM30)+AM35*$G13),AM35-PMT($G13,$G10,-AM30)+AM35*$G13),"")</f>
        <v/>
      </c>
      <c r="AQ35" s="19" t="str">
        <f>IF(AQ29&lt;=$G10,IF(AQ29=$G10,ABS(AO35-PMT($G13,$G10,-AO30)+AO35*$G13),AO35-PMT($G13,$G10,-AO30)+AO35*$G13),"")</f>
        <v/>
      </c>
      <c r="AS35" s="19" t="str">
        <f>IF(AS29&lt;=$G10,IF(AS29=$G10,ABS(AQ35-PMT($G13,$G10,-AQ30)+AQ35*$G13),AQ35-PMT($G13,$G10,-AQ30)+AQ35*$G13),"")</f>
        <v/>
      </c>
      <c r="AU35" s="19" t="str">
        <f>IF(AU29&lt;=$G10,IF(AU29=$G10,ABS(AS35-PMT($G13,$G10,-AS30)+AS35*$G13),AS35-PMT($G13,$G10,-AS30)+AS35*$G13),"")</f>
        <v/>
      </c>
      <c r="AW35" s="19" t="str">
        <f>IF(AW29&lt;=$G10,IF(AW29=$G10,ABS(AU35-PMT($G13,$G10,-AU30)+AU35*$G13),AU35-PMT($G13,$G10,-AU30)+AU35*$G13),"")</f>
        <v/>
      </c>
      <c r="AY35" s="19" t="str">
        <f>IF(AY29&lt;=$G10,IF(AY29=$G10,ABS(AW35-PMT($G13,$G10,-AW30)+AW35*$G13),AW35-PMT($G13,$G10,-AW30)+AW35*$G13),"")</f>
        <v/>
      </c>
      <c r="BA35" s="19" t="str">
        <f>IF(BA29&lt;=$G10,IF(BA29=$G10,ABS(AY35-PMT($G13,$G10,-AY30)+AY35*$G13),AY35-PMT($G13,$G10,-AY30)+AY35*$G13),"")</f>
        <v/>
      </c>
      <c r="BC35" s="19" t="str">
        <f>IF(BC29&lt;=$G10,IF(BC29=$G10,ABS(BA35-PMT($G13,$G10,-BA30)+BA35*$G13),BA35-PMT($G13,$G10,-BA30)+BA35*$G13),"")</f>
        <v/>
      </c>
      <c r="BE35" s="19" t="str">
        <f>IF(BE29&lt;=$G10,IF(BE29=$G10,ABS(BC35-PMT($G13,$G10,-BC30)+BC35*$G13),BC35-PMT($G13,$G10,-BC30)+BC35*$G13),"")</f>
        <v/>
      </c>
      <c r="BG35" s="19" t="str">
        <f>IF(BG29&lt;=$G10,IF(BG29=$G10,ABS(BE35-PMT($G13,$G10,-BE30)+BE35*$G13),BE35-PMT($G13,$G10,-BE30)+BE35*$G13),"")</f>
        <v/>
      </c>
      <c r="BI35" s="19" t="str">
        <f>IF(BI29&lt;=$G10,IF(BI29=$G10,ABS(BG35-PMT($G13,$G10,-BG30)+BG35*$G13),BG35-PMT($G13,$G10,-BG30)+BG35*$G13),"")</f>
        <v/>
      </c>
      <c r="BK35" s="19" t="str">
        <f>IF(BK29&lt;=$G10,IF(BK29=$G10,ABS(BI35-PMT($G13,$G10,-BI30)+BI35*$G13),BI35-PMT($G13,$G10,-BI30)+BI35*$G13),"")</f>
        <v/>
      </c>
      <c r="BM35" s="19" t="str">
        <f>IF(BM29&lt;=$G10,IF(BM29=$G10,ABS(BK35-PMT($G13,$G10,-BK30)+BK35*$G13),BK35-PMT($G13,$G10,-BK30)+BK35*$G13),"")</f>
        <v/>
      </c>
      <c r="BO35" s="19" t="str">
        <f>IF(BO29&lt;=$G10,IF(BO29=$G10,ABS(BM35-PMT($G13,$G10,-BM30)+BM35*$G13),BM35-PMT($G13,$G10,-BM30)+BM35*$G13),"")</f>
        <v/>
      </c>
    </row>
    <row r="36" spans="2:67" s="4" customFormat="1" ht="12.75" customHeight="1" thickTop="1">
      <c r="B36" s="5" t="s">
        <v>7</v>
      </c>
      <c r="D36" s="8"/>
      <c r="E36" s="7"/>
      <c r="G36" s="16"/>
      <c r="H36" s="16"/>
      <c r="I36" s="16"/>
      <c r="J36" s="16"/>
      <c r="K36" s="16"/>
      <c r="L36" s="16"/>
      <c r="M36" s="16"/>
      <c r="N36" s="16"/>
      <c r="O36" s="16"/>
      <c r="P36" s="16"/>
      <c r="Q36" s="16"/>
      <c r="R36" s="17"/>
      <c r="S36" s="16"/>
      <c r="T36" s="17"/>
      <c r="U36" s="16"/>
    </row>
    <row r="37" spans="2:67" s="4" customFormat="1" ht="14.25" customHeight="1">
      <c r="B37" s="3">
        <v>22</v>
      </c>
      <c r="C37" s="106" t="s">
        <v>75</v>
      </c>
      <c r="E37" s="7" t="s">
        <v>107</v>
      </c>
      <c r="G37" s="21"/>
      <c r="H37" s="16"/>
      <c r="I37" s="18">
        <f>G5</f>
        <v>100</v>
      </c>
      <c r="J37" s="22"/>
      <c r="K37" s="18">
        <f>I37*(1+$I17)</f>
        <v>104.99999999627055</v>
      </c>
      <c r="L37" s="16"/>
      <c r="M37" s="18">
        <f>IF(M29&lt;=$G10,K37*(1+$I17),"")</f>
        <v>110.24999999216814</v>
      </c>
      <c r="N37" s="16"/>
      <c r="O37" s="18">
        <f>IF(O29&lt;=$G10,M37*(1+$I17),"")</f>
        <v>115.76249998766482</v>
      </c>
      <c r="P37" s="16"/>
      <c r="Q37" s="18">
        <f>IF(Q29&lt;=$G10,O37*(1+$I17),"")</f>
        <v>121.55062498273075</v>
      </c>
      <c r="R37" s="17"/>
      <c r="S37" s="18">
        <f>IF(S29&lt;=$G10,Q37*(1+$I17),"")</f>
        <v>127.62815622733412</v>
      </c>
      <c r="T37" s="17"/>
      <c r="U37" s="18">
        <f>IF(U29&lt;=$G10,S37*(1+$I17),"")</f>
        <v>134.00956403394099</v>
      </c>
      <c r="W37" s="18">
        <f>IF(W29&lt;=$G10,U37*(1+$I17),"")</f>
        <v>140.7100422306402</v>
      </c>
      <c r="Y37" s="18" t="str">
        <f>IF(Y29&lt;=$G10,W37*(1+$I17),"")</f>
        <v/>
      </c>
      <c r="AA37" s="18" t="str">
        <f>IF(AA29&lt;=$G10,Y37*(1+$I17),"")</f>
        <v/>
      </c>
      <c r="AC37" s="18" t="str">
        <f>IF(AC29&lt;=$G10,AA37*(1+$I17),"")</f>
        <v/>
      </c>
      <c r="AE37" s="18" t="str">
        <f>IF(AE29&lt;=$G10,AC37*(1+$I17),"")</f>
        <v/>
      </c>
      <c r="AG37" s="18" t="str">
        <f>IF(AG29&lt;=$G10,AE37*(1+$I17),"")</f>
        <v/>
      </c>
      <c r="AI37" s="18" t="str">
        <f>IF(AI29&lt;=$G10,AG37*(1+$I17),"")</f>
        <v/>
      </c>
      <c r="AK37" s="18" t="str">
        <f>IF(AK29&lt;=$G10,AI37*(1+$I17),"")</f>
        <v/>
      </c>
      <c r="AM37" s="18" t="str">
        <f>IF(AM29&lt;=$G10,AK37*(1+$I17),"")</f>
        <v/>
      </c>
      <c r="AO37" s="18" t="str">
        <f>IF(AO29&lt;=$G10,AM37*(1+$I17),"")</f>
        <v/>
      </c>
      <c r="AQ37" s="18" t="str">
        <f>IF(AQ29&lt;=$G10,AO37*(1+$I17),"")</f>
        <v/>
      </c>
      <c r="AS37" s="18" t="str">
        <f>IF(AS29&lt;=$G10,AQ37*(1+$I17),"")</f>
        <v/>
      </c>
      <c r="AU37" s="18" t="str">
        <f>IF(AU29&lt;=$G10,AS37*(1+$I17),"")</f>
        <v/>
      </c>
      <c r="AW37" s="18" t="str">
        <f>IF(AW29&lt;=$G10,AU37*(1+$I17),"")</f>
        <v/>
      </c>
      <c r="AY37" s="18" t="str">
        <f>IF(AY29&lt;=$G10,AW37*(1+$I17),"")</f>
        <v/>
      </c>
      <c r="BA37" s="18" t="str">
        <f>IF(BA29&lt;=$G10,AY37*(1+$I17),"")</f>
        <v/>
      </c>
      <c r="BC37" s="18" t="str">
        <f>IF(BC29&lt;=$G10,BA37*(1+$I17),"")</f>
        <v/>
      </c>
      <c r="BE37" s="18" t="str">
        <f>IF(BE29&lt;=$G10,BC37*(1+$I17),"")</f>
        <v/>
      </c>
      <c r="BG37" s="18" t="str">
        <f>IF(BG29&lt;=$G10,BE37*(1+$I17),"")</f>
        <v/>
      </c>
      <c r="BI37" s="18" t="str">
        <f>IF(BI29&lt;=$G10,BG37*(1+$I17),"")</f>
        <v/>
      </c>
      <c r="BK37" s="18" t="str">
        <f>IF(BK29&lt;=$G10,BI37*(1+$I17),"")</f>
        <v/>
      </c>
      <c r="BM37" s="18" t="str">
        <f>IF(BM29&lt;=$G10,BK37*(1+$I17),"")</f>
        <v/>
      </c>
      <c r="BO37" s="18" t="str">
        <f>IF(BO29&lt;=$G10,BM37*(1+$I17),"")</f>
        <v/>
      </c>
    </row>
    <row r="38" spans="2:67" s="4" customFormat="1" ht="12" customHeight="1">
      <c r="B38" s="3">
        <v>23</v>
      </c>
      <c r="C38" s="4" t="s">
        <v>1</v>
      </c>
      <c r="E38" s="7" t="s">
        <v>108</v>
      </c>
      <c r="G38" s="16"/>
      <c r="H38" s="16"/>
      <c r="I38" s="16">
        <f>-G30 /G10</f>
        <v>-87.5</v>
      </c>
      <c r="J38" s="16"/>
      <c r="K38" s="16">
        <f>I38</f>
        <v>-87.5</v>
      </c>
      <c r="L38" s="16"/>
      <c r="M38" s="16">
        <f>IF(M29&lt;=$G10,K38,"")</f>
        <v>-87.5</v>
      </c>
      <c r="N38" s="16"/>
      <c r="O38" s="16">
        <f>IF(O29&lt;=$G10,M38,"")</f>
        <v>-87.5</v>
      </c>
      <c r="P38" s="16"/>
      <c r="Q38" s="16">
        <f>IF(Q29&lt;=$G10,O38,"")</f>
        <v>-87.5</v>
      </c>
      <c r="R38" s="17"/>
      <c r="S38" s="16">
        <f>IF(S29&lt;=$G10,Q38,"")</f>
        <v>-87.5</v>
      </c>
      <c r="T38" s="17"/>
      <c r="U38" s="16">
        <f>IF(U29&lt;=$G10,S38,"")</f>
        <v>-87.5</v>
      </c>
      <c r="W38" s="16">
        <f>IF(W29&lt;=$G10,U38,"")</f>
        <v>-87.5</v>
      </c>
      <c r="Y38" s="16" t="str">
        <f>IF(Y29&lt;=$G10,W38,"")</f>
        <v/>
      </c>
      <c r="AA38" s="16" t="str">
        <f>IF(AA29&lt;=$G10,Y38,"")</f>
        <v/>
      </c>
      <c r="AC38" s="16" t="str">
        <f>IF(AC29&lt;=$G10,AA38,"")</f>
        <v/>
      </c>
      <c r="AE38" s="16" t="str">
        <f>IF(AE29&lt;=$G10,AC38,"")</f>
        <v/>
      </c>
      <c r="AG38" s="16" t="str">
        <f>IF(AG29&lt;=$G10,AE38,"")</f>
        <v/>
      </c>
      <c r="AI38" s="16" t="str">
        <f>IF(AI29&lt;=$G10,AG38,"")</f>
        <v/>
      </c>
      <c r="AK38" s="16" t="str">
        <f>IF(AK29&lt;=$G10,AI38,"")</f>
        <v/>
      </c>
      <c r="AM38" s="16" t="str">
        <f>IF(AM29&lt;=$G10,AK38,"")</f>
        <v/>
      </c>
      <c r="AO38" s="16" t="str">
        <f>IF(AO29&lt;=$G10,AM38,"")</f>
        <v/>
      </c>
      <c r="AQ38" s="16" t="str">
        <f>IF(AQ29&lt;=$G10,AO38,"")</f>
        <v/>
      </c>
      <c r="AS38" s="16" t="str">
        <f>IF(AS29&lt;=$G10,AQ38,"")</f>
        <v/>
      </c>
      <c r="AU38" s="16" t="str">
        <f>IF(AU29&lt;=$G10,AS38,"")</f>
        <v/>
      </c>
      <c r="AW38" s="16" t="str">
        <f>IF(AW29&lt;=$G10,AU38,"")</f>
        <v/>
      </c>
      <c r="AY38" s="16" t="str">
        <f>IF(AY29&lt;=$G10,AW38,"")</f>
        <v/>
      </c>
      <c r="BA38" s="16" t="str">
        <f>IF(BA29&lt;=$G10,AY38,"")</f>
        <v/>
      </c>
      <c r="BC38" s="16" t="str">
        <f>IF(BC29&lt;=$G10,BA38,"")</f>
        <v/>
      </c>
      <c r="BE38" s="16" t="str">
        <f>IF(BE29&lt;=$G10,BC38,"")</f>
        <v/>
      </c>
      <c r="BG38" s="16" t="str">
        <f>IF(BG29&lt;=$G10,BE38,"")</f>
        <v/>
      </c>
      <c r="BI38" s="16" t="str">
        <f>IF(BI29&lt;=$G10,BG38,"")</f>
        <v/>
      </c>
      <c r="BK38" s="16" t="str">
        <f>IF(BK29&lt;=$G10,BI38,"")</f>
        <v/>
      </c>
      <c r="BM38" s="16" t="str">
        <f>IF(BM29&lt;=$G10,BK38,"")</f>
        <v/>
      </c>
      <c r="BO38" s="16" t="str">
        <f>IF(BO29&lt;=$G10,BM38,"")</f>
        <v/>
      </c>
    </row>
    <row r="39" spans="2:67" s="4" customFormat="1" ht="12" customHeight="1">
      <c r="B39" s="3">
        <v>24</v>
      </c>
      <c r="C39" s="4" t="s">
        <v>3</v>
      </c>
      <c r="E39" s="9" t="s">
        <v>109</v>
      </c>
      <c r="G39" s="16"/>
      <c r="H39" s="16"/>
      <c r="I39" s="16">
        <f>-G35*$G7*$G8</f>
        <v>-19.599999999999998</v>
      </c>
      <c r="J39" s="16"/>
      <c r="K39" s="16">
        <f>-I35*$G7*$G8</f>
        <v>-17.676312099020905</v>
      </c>
      <c r="L39" s="16"/>
      <c r="M39" s="16">
        <f>IF(M29&lt;=$G10,-K35*$G7*$G8,"")</f>
        <v>-15.621678592214016</v>
      </c>
      <c r="N39" s="16"/>
      <c r="O39" s="16">
        <f>IF(O29&lt;=$G10,-M35*$G7*$G8,"")</f>
        <v>-13.427186000590943</v>
      </c>
      <c r="P39" s="16"/>
      <c r="Q39" s="16">
        <f>IF(Q29&lt;=$G10,-O35*$G7*$G8,"")</f>
        <v>-11.083314103858957</v>
      </c>
      <c r="R39" s="17"/>
      <c r="S39" s="16">
        <f>IF(S29&lt;=$G10,-Q35*$G7*$G8,"")</f>
        <v>-8.5798946394866658</v>
      </c>
      <c r="T39" s="17"/>
      <c r="U39" s="16">
        <f>IF(U29&lt;=$G10,-S35*$G7*$G8,"")</f>
        <v>-5.9060671904114148</v>
      </c>
      <c r="W39" s="16">
        <f>IF(W29&lt;=$G10,-U35*$G7*$G8,"")</f>
        <v>-3.0502320700190371</v>
      </c>
      <c r="Y39" s="16" t="str">
        <f>IF(Y29&lt;=$G10,-W35*$G7*$G8,"")</f>
        <v/>
      </c>
      <c r="AA39" s="16" t="str">
        <f>IF(AA29&lt;=$G10,-Y35*$G7*$G8,"")</f>
        <v/>
      </c>
      <c r="AC39" s="16" t="str">
        <f>IF(AC29&lt;=$G10,-AA35*$G7*$G8,"")</f>
        <v/>
      </c>
      <c r="AE39" s="16" t="str">
        <f>IF(AE29&lt;=$G10,-AC35*$G7*$G8,"")</f>
        <v/>
      </c>
      <c r="AG39" s="16" t="str">
        <f>IF(AG29&lt;=$G10,-AE35*$G7*$G8,"")</f>
        <v/>
      </c>
      <c r="AI39" s="16" t="str">
        <f>IF(AI29&lt;=$G10,-AG35*$G7*$G8,"")</f>
        <v/>
      </c>
      <c r="AK39" s="16" t="str">
        <f>IF(AK29&lt;=$G10,-AI35*$G7*$G8,"")</f>
        <v/>
      </c>
      <c r="AM39" s="16" t="str">
        <f>IF(AM29&lt;=$G10,-AK35*$G7*$G8,"")</f>
        <v/>
      </c>
      <c r="AO39" s="16" t="str">
        <f>IF(AO29&lt;=$G10,-AM35*$G7*$G8,"")</f>
        <v/>
      </c>
      <c r="AQ39" s="16" t="str">
        <f>IF(AQ29&lt;=$G10,-AO35*$G7*$G8,"")</f>
        <v/>
      </c>
      <c r="AS39" s="16" t="str">
        <f>IF(AS29&lt;=$G10,-AQ35*$G7*$G8,"")</f>
        <v/>
      </c>
      <c r="AU39" s="16" t="str">
        <f>IF(AU29&lt;=$G10,-AS35*$G7*$G8,"")</f>
        <v/>
      </c>
      <c r="AW39" s="16" t="str">
        <f>IF(AW29&lt;=$G10,-AU35*$G7*$G8,"")</f>
        <v/>
      </c>
      <c r="AY39" s="16" t="str">
        <f>IF(AY29&lt;=$G10,-AW35*$G7*$G8,"")</f>
        <v/>
      </c>
      <c r="BA39" s="16" t="str">
        <f>IF(BA29&lt;=$G10,-AY35*$G7*$G8,"")</f>
        <v/>
      </c>
      <c r="BC39" s="16" t="str">
        <f>IF(BC29&lt;=$G10,-BA35*$G7*$G8,"")</f>
        <v/>
      </c>
      <c r="BE39" s="16" t="str">
        <f>IF(BE29&lt;=$G10,-BC35*$G7*$G8,"")</f>
        <v/>
      </c>
      <c r="BG39" s="16" t="str">
        <f>IF(BG29&lt;=$G10,-BE35*$G7*$G8,"")</f>
        <v/>
      </c>
      <c r="BI39" s="16" t="str">
        <f>IF(BI29&lt;=$G10,-BG35*$G7*$G8,"")</f>
        <v/>
      </c>
      <c r="BK39" s="16" t="str">
        <f>IF(BK29&lt;=$G10,-BI35*$G7*$G8,"")</f>
        <v/>
      </c>
      <c r="BM39" s="16" t="str">
        <f>IF(BM29&lt;=$G10,-BK35*$G7*$G8,"")</f>
        <v/>
      </c>
      <c r="BO39" s="16" t="str">
        <f>IF(BO29&lt;=$G10,-BM35*$G7*$G8,"")</f>
        <v/>
      </c>
    </row>
    <row r="40" spans="2:67" s="4" customFormat="1" ht="12" customHeight="1">
      <c r="B40" s="3">
        <v>25</v>
      </c>
      <c r="C40" s="4" t="s">
        <v>4</v>
      </c>
      <c r="E40" s="9" t="s">
        <v>110</v>
      </c>
      <c r="G40" s="16"/>
      <c r="H40" s="16"/>
      <c r="I40" s="16">
        <f>-SUM(I37:I39)*$G$9</f>
        <v>1.4909999999999994</v>
      </c>
      <c r="J40" s="16"/>
      <c r="K40" s="16">
        <f>-SUM(K37:K39)*$G$9</f>
        <v>3.7025541577575323E-2</v>
      </c>
      <c r="L40" s="16"/>
      <c r="M40" s="16">
        <f>IF(M29&lt;=$G10,-SUM(M37:M39)*$G$9,"")</f>
        <v>-1.4969474939903664</v>
      </c>
      <c r="N40" s="16"/>
      <c r="O40" s="16">
        <f>IF(O29&lt;=$G10,-SUM(O37:O39)*$G$9,"")</f>
        <v>-3.115415937285515</v>
      </c>
      <c r="P40" s="16"/>
      <c r="Q40" s="16">
        <f>IF(Q29&lt;=$G10,-SUM(Q37:Q39)*$G$9,"")</f>
        <v>-4.8231352845630768</v>
      </c>
      <c r="R40" s="17"/>
      <c r="S40" s="16">
        <f>IF(S29&lt;=$G10,-SUM(S37:S39)*$G$9,"")</f>
        <v>-6.6251349334479643</v>
      </c>
      <c r="T40" s="17"/>
      <c r="U40" s="16">
        <f>IF(U29&lt;=$G10,-SUM(U37:U39)*$G$9,"")</f>
        <v>-8.5267343371412103</v>
      </c>
      <c r="W40" s="16">
        <f>IF(W29&lt;=$G10,-SUM(W37:W39)*$G$9,"")</f>
        <v>-10.533560133730443</v>
      </c>
      <c r="Y40" s="16" t="str">
        <f>IF(Y29&lt;=$G10,-SUM(Y37:Y39)*$G$9,"")</f>
        <v/>
      </c>
      <c r="AA40" s="16" t="str">
        <f>IF(AA29&lt;=$G10,-SUM(AA37:AA39)*$G$9,"")</f>
        <v/>
      </c>
      <c r="AC40" s="16" t="str">
        <f>IF(AC29&lt;=$G10,-SUM(AC37:AC39)*$G$9,"")</f>
        <v/>
      </c>
      <c r="AE40" s="16" t="str">
        <f>IF(AE29&lt;=$G10,-SUM(AE37:AE39)*$G$9,"")</f>
        <v/>
      </c>
      <c r="AG40" s="16" t="str">
        <f>IF(AG29&lt;=$G10,-SUM(AG37:AG39)*$G$9,"")</f>
        <v/>
      </c>
      <c r="AI40" s="16" t="str">
        <f>IF(AI29&lt;=$G10,-SUM(AI37:AI39)*$G$9,"")</f>
        <v/>
      </c>
      <c r="AK40" s="16" t="str">
        <f>IF(AK29&lt;=$G10,-SUM(AK37:AK39)*$G$9,"")</f>
        <v/>
      </c>
      <c r="AM40" s="16" t="str">
        <f>IF(AM29&lt;=$G10,-SUM(AM37:AM39)*$G$9,"")</f>
        <v/>
      </c>
      <c r="AO40" s="16" t="str">
        <f>IF(AO29&lt;=$G10,-SUM(AO37:AO39)*$G$9,"")</f>
        <v/>
      </c>
      <c r="AQ40" s="16" t="str">
        <f>IF(AQ29&lt;=$G10,-SUM(AQ37:AQ39)*$G$9,"")</f>
        <v/>
      </c>
      <c r="AS40" s="16" t="str">
        <f>IF(AS29&lt;=$G10,-SUM(AS37:AS39)*$G$9,"")</f>
        <v/>
      </c>
      <c r="AU40" s="16" t="str">
        <f>IF(AU29&lt;=$G10,-SUM(AU37:AU39)*$G$9,"")</f>
        <v/>
      </c>
      <c r="AW40" s="16" t="str">
        <f>IF(AW29&lt;=$G10,-SUM(AW37:AW39)*$G$9,"")</f>
        <v/>
      </c>
      <c r="AY40" s="16" t="str">
        <f>IF(AY29&lt;=$G10,-SUM(AY37:AY39)*$G$9,"")</f>
        <v/>
      </c>
      <c r="BA40" s="16" t="str">
        <f>IF(BA29&lt;=$G10,-SUM(BA37:BA39)*$G$9,"")</f>
        <v/>
      </c>
      <c r="BC40" s="16" t="str">
        <f>IF(BC29&lt;=$G10,-SUM(BC37:BC39)*$G$9,"")</f>
        <v/>
      </c>
      <c r="BE40" s="16" t="str">
        <f>IF(BE29&lt;=$G10,-SUM(BE37:BE39)*$G$9,"")</f>
        <v/>
      </c>
      <c r="BG40" s="16" t="str">
        <f>IF(BG29&lt;=$G10,-SUM(BG37:BG39)*$G$9,"")</f>
        <v/>
      </c>
      <c r="BI40" s="16" t="str">
        <f>IF(BI29&lt;=$G10,-SUM(BI37:BI39)*$G$9,"")</f>
        <v/>
      </c>
      <c r="BK40" s="16" t="str">
        <f>IF(BK29&lt;=$G10,-SUM(BK37:BK39)*$G$9,"")</f>
        <v/>
      </c>
      <c r="BM40" s="16" t="str">
        <f>IF(BM29&lt;=$G10,-SUM(BM37:BM39)*$G$9,"")</f>
        <v/>
      </c>
      <c r="BO40" s="16" t="str">
        <f>IF(BO29&lt;=$G10,-SUM(BO37:BO39)*$G$9,"")</f>
        <v/>
      </c>
    </row>
    <row r="41" spans="2:67" s="4" customFormat="1" ht="12" customHeight="1">
      <c r="B41" s="3">
        <v>26</v>
      </c>
      <c r="C41" s="4" t="s">
        <v>24</v>
      </c>
      <c r="E41" s="7" t="s">
        <v>111</v>
      </c>
      <c r="G41" s="16"/>
      <c r="H41" s="22"/>
      <c r="I41" s="16">
        <f>G33*$G6*(1-$G9)</f>
        <v>0</v>
      </c>
      <c r="J41" s="16"/>
      <c r="K41" s="16">
        <f>I33*$G6*(1-$G9)</f>
        <v>1.5668901588055228</v>
      </c>
      <c r="L41" s="16"/>
      <c r="M41" s="16">
        <f>IF(M29&lt;=$G10,K33*$G6*(1-$G9),"")</f>
        <v>2.7439405599993836</v>
      </c>
      <c r="N41" s="16"/>
      <c r="O41" s="16">
        <f>IF(O29&lt;=$G10,M33*$G6*(1-$G9),"")</f>
        <v>3.5046147767473634</v>
      </c>
      <c r="P41" s="16"/>
      <c r="Q41" s="16">
        <f>IF(Q29&lt;=$G10,O33*$G6*(1-$G9),"")</f>
        <v>3.8205700452899234</v>
      </c>
      <c r="R41" s="17"/>
      <c r="S41" s="16">
        <f>IF(S29&lt;=$G10,Q33*$G6*(1-$G9),"")</f>
        <v>3.6615343074276967</v>
      </c>
      <c r="T41" s="17"/>
      <c r="U41" s="16">
        <f>IF(U29&lt;=$G10,S33*$G6*(1-$G9),"")</f>
        <v>2.9951748832780618</v>
      </c>
      <c r="W41" s="16">
        <f>IF(W29&lt;=$G10,U33*$G6*(1-$G9),"")</f>
        <v>1.7869582045746255</v>
      </c>
      <c r="Y41" s="16" t="str">
        <f>IF(Y29&lt;=$G10,W33*$G6*(1-$G9),"")</f>
        <v/>
      </c>
      <c r="AA41" s="16" t="str">
        <f>IF(AA29&lt;=$G10,Y33*$G6*(1-$G9),"")</f>
        <v/>
      </c>
      <c r="AC41" s="16" t="str">
        <f>IF(AC29&lt;=$G10,AA33*$G6*(1-$G9),"")</f>
        <v/>
      </c>
      <c r="AE41" s="16" t="str">
        <f>IF(AE29&lt;=$G10,AC33*$G6*(1-$G9),"")</f>
        <v/>
      </c>
      <c r="AG41" s="16" t="str">
        <f>IF(AG29&lt;=$G10,AE33*$G6*(1-$G9),"")</f>
        <v/>
      </c>
      <c r="AI41" s="16" t="str">
        <f>IF(AI29&lt;=$G10,AG33*$G6*(1-$G9),"")</f>
        <v/>
      </c>
      <c r="AK41" s="16" t="str">
        <f>IF(AK29&lt;=$G10,AI33*$G6*(1-$G9),"")</f>
        <v/>
      </c>
      <c r="AM41" s="16" t="str">
        <f>IF(AM29&lt;=$G10,AK33*$G6*(1-$G9),"")</f>
        <v/>
      </c>
      <c r="AO41" s="16" t="str">
        <f>IF(AO29&lt;=$G10,AM33*$G6*(1-$G9),"")</f>
        <v/>
      </c>
      <c r="AQ41" s="16" t="str">
        <f>IF(AQ29&lt;=$G10,AO33*$G6*(1-$G9),"")</f>
        <v/>
      </c>
      <c r="AS41" s="16" t="str">
        <f>IF(AS29&lt;=$G10,AQ33*$G6*(1-$G9),"")</f>
        <v/>
      </c>
      <c r="AU41" s="16" t="str">
        <f>IF(AU29&lt;=$G10,AS33*$G6*(1-$G9),"")</f>
        <v/>
      </c>
      <c r="AW41" s="16" t="str">
        <f>IF(AW29&lt;=$G10,AU33*$G6*(1-$G9),"")</f>
        <v/>
      </c>
      <c r="AY41" s="16" t="str">
        <f>IF(AY29&lt;=$G10,AW33*$G6*(1-$G9),"")</f>
        <v/>
      </c>
      <c r="BA41" s="16" t="str">
        <f>IF(BA29&lt;=$G10,AY33*$G6*(1-$G9),"")</f>
        <v/>
      </c>
      <c r="BC41" s="16" t="str">
        <f>IF(BC29&lt;=$G10,BA33*$G6*(1-$G9),"")</f>
        <v/>
      </c>
      <c r="BE41" s="16" t="str">
        <f>IF(BE29&lt;=$G10,BC33*$G6*(1-$G9),"")</f>
        <v/>
      </c>
      <c r="BG41" s="16" t="str">
        <f>IF(BG29&lt;=$G10,BE33*$G6*(1-$G9),"")</f>
        <v/>
      </c>
      <c r="BI41" s="16" t="str">
        <f>IF(BI29&lt;=$G10,BG33*$G6*(1-$G9),"")</f>
        <v/>
      </c>
      <c r="BK41" s="16" t="str">
        <f>IF(BK29&lt;=$G10,BI33*$G6*(1-$G9),"")</f>
        <v/>
      </c>
      <c r="BM41" s="16" t="str">
        <f>IF(BM29&lt;=$G10,BK33*$G6*(1-$G9),"")</f>
        <v/>
      </c>
      <c r="BO41" s="16" t="str">
        <f>IF(BO29&lt;=$G10,BM33*$G6*(1-$G9),"")</f>
        <v/>
      </c>
    </row>
    <row r="42" spans="2:67" s="4" customFormat="1" ht="12" customHeight="1" thickBot="1">
      <c r="B42" s="3">
        <v>27</v>
      </c>
      <c r="C42" s="4" t="s">
        <v>8</v>
      </c>
      <c r="E42" s="7" t="s">
        <v>90</v>
      </c>
      <c r="G42" s="23"/>
      <c r="H42" s="16"/>
      <c r="I42" s="24">
        <f>SUM(I37:I41)</f>
        <v>-5.6089999999999982</v>
      </c>
      <c r="J42" s="16"/>
      <c r="K42" s="24">
        <f>SUM(K37:K41)</f>
        <v>1.4276035976327395</v>
      </c>
      <c r="L42" s="16"/>
      <c r="M42" s="24">
        <f>IF(M29&lt;=$G10,SUM(M37:M41),"")</f>
        <v>8.3753144659631431</v>
      </c>
      <c r="N42" s="16"/>
      <c r="O42" s="24">
        <f>IF(O29&lt;=$G10,SUM(O37:O41),"")</f>
        <v>15.224512826535729</v>
      </c>
      <c r="P42" s="16"/>
      <c r="Q42" s="24">
        <f>IF(Q29&lt;=$G10,SUM(Q37:Q41),"")</f>
        <v>21.964745639598643</v>
      </c>
      <c r="R42" s="17"/>
      <c r="S42" s="24">
        <f>IF(S29&lt;=$G10,SUM(S37:S41),"")</f>
        <v>28.584660961827183</v>
      </c>
      <c r="T42" s="17"/>
      <c r="U42" s="24">
        <f>IF(U29&lt;=$G10,SUM(U37:U41),"")</f>
        <v>35.071937389666424</v>
      </c>
      <c r="W42" s="24">
        <f>IF(W29&lt;=$G10,SUM(W37:W41),"")</f>
        <v>41.41320823146534</v>
      </c>
      <c r="Y42" s="24" t="str">
        <f>IF(Y29&lt;=$G10,SUM(Y37:Y41),"")</f>
        <v/>
      </c>
      <c r="AA42" s="24" t="str">
        <f>IF(AA29&lt;=$G10,SUM(AA37:AA41),"")</f>
        <v/>
      </c>
      <c r="AC42" s="24" t="str">
        <f>IF(AC29&lt;=$G10,SUM(AC37:AC41),"")</f>
        <v/>
      </c>
      <c r="AE42" s="24" t="str">
        <f>IF(AE29&lt;=$G10,SUM(AE37:AE41),"")</f>
        <v/>
      </c>
      <c r="AG42" s="24" t="str">
        <f>IF(AG29&lt;=$G10,SUM(AG37:AG41),"")</f>
        <v/>
      </c>
      <c r="AI42" s="24" t="str">
        <f>IF(AI29&lt;=$G10,SUM(AI37:AI41),"")</f>
        <v/>
      </c>
      <c r="AK42" s="24" t="str">
        <f>IF(AK29&lt;=$G10,SUM(AK37:AK41),"")</f>
        <v/>
      </c>
      <c r="AM42" s="24" t="str">
        <f>IF(AM29&lt;=$G10,SUM(AM37:AM41),"")</f>
        <v/>
      </c>
      <c r="AO42" s="24" t="str">
        <f>IF(AO29&lt;=$G10,SUM(AO37:AO41),"")</f>
        <v/>
      </c>
      <c r="AQ42" s="24" t="str">
        <f>IF(AQ29&lt;=$G10,SUM(AQ37:AQ41),"")</f>
        <v/>
      </c>
      <c r="AS42" s="24" t="str">
        <f>IF(AS29&lt;=$G10,SUM(AS37:AS41),"")</f>
        <v/>
      </c>
      <c r="AU42" s="24" t="str">
        <f>IF(AU29&lt;=$G10,SUM(AU37:AU41),"")</f>
        <v/>
      </c>
      <c r="AW42" s="24" t="str">
        <f>IF(AW29&lt;=$G10,SUM(AW37:AW41),"")</f>
        <v/>
      </c>
      <c r="AY42" s="24" t="str">
        <f>IF(AY29&lt;=$G10,SUM(AY37:AY41),"")</f>
        <v/>
      </c>
      <c r="BA42" s="24" t="str">
        <f>IF(BA29&lt;=$G10,SUM(BA37:BA41),"")</f>
        <v/>
      </c>
      <c r="BC42" s="24" t="str">
        <f>IF(BC29&lt;=$G10,SUM(BC37:BC41),"")</f>
        <v/>
      </c>
      <c r="BE42" s="24" t="str">
        <f>IF(BE29&lt;=$G10,SUM(BE37:BE41),"")</f>
        <v/>
      </c>
      <c r="BG42" s="24" t="str">
        <f>IF(BG29&lt;=$G10,SUM(BG37:BG41),"")</f>
        <v/>
      </c>
      <c r="BI42" s="24" t="str">
        <f>IF(BI29&lt;=$G10,SUM(BI37:BI41),"")</f>
        <v/>
      </c>
      <c r="BK42" s="24" t="str">
        <f>IF(BK29&lt;=$G10,SUM(BK37:BK41),"")</f>
        <v/>
      </c>
      <c r="BM42" s="24" t="str">
        <f>IF(BM29&lt;=$G10,SUM(BM37:BM41),"")</f>
        <v/>
      </c>
      <c r="BO42" s="24" t="str">
        <f>IF(BO29&lt;=$G10,SUM(BO37:BO41),"")</f>
        <v/>
      </c>
    </row>
    <row r="43" spans="2:67" s="4" customFormat="1" ht="12.75" customHeight="1" thickTop="1">
      <c r="B43" s="5" t="s">
        <v>38</v>
      </c>
      <c r="D43" s="8"/>
      <c r="E43" s="7"/>
      <c r="G43" s="16"/>
      <c r="H43" s="16"/>
      <c r="I43" s="16"/>
      <c r="J43" s="16"/>
      <c r="K43" s="16"/>
      <c r="L43" s="16"/>
      <c r="M43" s="16"/>
      <c r="N43" s="16"/>
      <c r="O43" s="16"/>
      <c r="P43" s="16"/>
      <c r="Q43" s="16"/>
      <c r="R43" s="17"/>
      <c r="S43" s="16"/>
      <c r="T43" s="17"/>
      <c r="U43" s="16"/>
    </row>
    <row r="44" spans="2:67" s="4" customFormat="1" ht="12" customHeight="1">
      <c r="B44" s="3">
        <v>28</v>
      </c>
      <c r="C44" s="4" t="s">
        <v>8</v>
      </c>
      <c r="E44" s="10" t="s">
        <v>91</v>
      </c>
      <c r="G44" s="16"/>
      <c r="H44" s="16"/>
      <c r="I44" s="18">
        <f>I42</f>
        <v>-5.6089999999999982</v>
      </c>
      <c r="J44" s="16"/>
      <c r="K44" s="18">
        <f>K42</f>
        <v>1.4276035976327395</v>
      </c>
      <c r="L44" s="16"/>
      <c r="M44" s="18">
        <f>IF(M29&lt;=$G10,M42,"")</f>
        <v>8.3753144659631431</v>
      </c>
      <c r="N44" s="16"/>
      <c r="O44" s="18">
        <f>IF(O29&lt;=$G10,O42,"")</f>
        <v>15.224512826535729</v>
      </c>
      <c r="P44" s="16"/>
      <c r="Q44" s="18">
        <f>IF(Q29&lt;=$G10,Q42,"")</f>
        <v>21.964745639598643</v>
      </c>
      <c r="R44" s="17"/>
      <c r="S44" s="18">
        <f>IF(S29&lt;=$G10,S42,"")</f>
        <v>28.584660961827183</v>
      </c>
      <c r="T44" s="17"/>
      <c r="U44" s="18">
        <f>IF(U29&lt;=$G10,U42,"")</f>
        <v>35.071937389666424</v>
      </c>
      <c r="W44" s="18">
        <f>IF(W29&lt;=$G10,W42,"")</f>
        <v>41.41320823146534</v>
      </c>
      <c r="Y44" s="18" t="str">
        <f>IF(Y29&lt;=$G10,Y42,"")</f>
        <v/>
      </c>
      <c r="AA44" s="18" t="str">
        <f>IF(AA29&lt;=$G10,AA42,"")</f>
        <v/>
      </c>
      <c r="AC44" s="18" t="str">
        <f>IF(AC29&lt;=$G10,AC42,"")</f>
        <v/>
      </c>
      <c r="AD44" s="18"/>
      <c r="AE44" s="18" t="str">
        <f>IF(AE29&lt;=$G10,AE42,"")</f>
        <v/>
      </c>
      <c r="AF44" s="18"/>
      <c r="AG44" s="18" t="str">
        <f>IF(AG29&lt;=$G10,AG42,"")</f>
        <v/>
      </c>
      <c r="AH44" s="18"/>
      <c r="AI44" s="18" t="str">
        <f>IF(AI29&lt;=$G10,AI42,"")</f>
        <v/>
      </c>
      <c r="AJ44" s="18"/>
      <c r="AK44" s="18" t="str">
        <f>IF(AK29&lt;=$G10,AK42,"")</f>
        <v/>
      </c>
      <c r="AM44" s="18" t="str">
        <f>IF(AM29&lt;=$G10,AM42,"")</f>
        <v/>
      </c>
      <c r="AO44" s="18" t="str">
        <f>IF(AO29&lt;=$G10,AO42,"")</f>
        <v/>
      </c>
      <c r="AQ44" s="18" t="str">
        <f>IF(AQ29&lt;=$G10,AQ42,"")</f>
        <v/>
      </c>
      <c r="AS44" s="18" t="str">
        <f>IF(AS29&lt;=$G10,AS42,"")</f>
        <v/>
      </c>
      <c r="AU44" s="18" t="str">
        <f>IF(AU29&lt;=$G10,AU42,"")</f>
        <v/>
      </c>
      <c r="AW44" s="18" t="str">
        <f t="shared" ref="AW44:BE44" si="3">IF(AW29&lt;=$G10,AW42,"")</f>
        <v/>
      </c>
      <c r="AX44" s="18">
        <f t="shared" si="3"/>
        <v>0</v>
      </c>
      <c r="AY44" s="18" t="str">
        <f t="shared" si="3"/>
        <v/>
      </c>
      <c r="AZ44" s="18">
        <f t="shared" si="3"/>
        <v>0</v>
      </c>
      <c r="BA44" s="18" t="str">
        <f t="shared" si="3"/>
        <v/>
      </c>
      <c r="BB44" s="18">
        <f t="shared" si="3"/>
        <v>0</v>
      </c>
      <c r="BC44" s="18" t="str">
        <f t="shared" si="3"/>
        <v/>
      </c>
      <c r="BD44" s="18">
        <f t="shared" si="3"/>
        <v>0</v>
      </c>
      <c r="BE44" s="18" t="str">
        <f t="shared" si="3"/>
        <v/>
      </c>
      <c r="BG44" s="18" t="str">
        <f>IF(BG29&lt;=$G10,BG42,"")</f>
        <v/>
      </c>
      <c r="BI44" s="18" t="str">
        <f>IF(BI29&lt;=$G10,BI42,"")</f>
        <v/>
      </c>
      <c r="BK44" s="18" t="str">
        <f>IF(BK29&lt;=$G10,BK42,"")</f>
        <v/>
      </c>
      <c r="BM44" s="18" t="str">
        <f>IF(BM29&lt;=$G10,BM42,"")</f>
        <v/>
      </c>
      <c r="BO44" s="18" t="str">
        <f>IF(BO29&lt;=$G10,BO42,"")</f>
        <v/>
      </c>
    </row>
    <row r="45" spans="2:67" s="4" customFormat="1" ht="12" customHeight="1">
      <c r="B45" s="3">
        <v>29</v>
      </c>
      <c r="C45" s="4" t="s">
        <v>9</v>
      </c>
      <c r="E45" s="10" t="s">
        <v>92</v>
      </c>
      <c r="G45" s="16"/>
      <c r="H45" s="16"/>
      <c r="I45" s="16">
        <f>-I38</f>
        <v>87.5</v>
      </c>
      <c r="J45" s="16"/>
      <c r="K45" s="16">
        <f>-K38</f>
        <v>87.5</v>
      </c>
      <c r="L45" s="16"/>
      <c r="M45" s="16">
        <f>IF(M29&lt;=$G10,-M38,"")</f>
        <v>87.5</v>
      </c>
      <c r="N45" s="16"/>
      <c r="O45" s="16">
        <f>IF(O29&lt;=$G10,-O38,"")</f>
        <v>87.5</v>
      </c>
      <c r="P45" s="16"/>
      <c r="Q45" s="16">
        <f>IF(Q29&lt;=$G10,-Q38,"")</f>
        <v>87.5</v>
      </c>
      <c r="R45" s="17"/>
      <c r="S45" s="16">
        <f>IF(S29&lt;=$G10,-S38,"")</f>
        <v>87.5</v>
      </c>
      <c r="T45" s="17"/>
      <c r="U45" s="16">
        <f>IF(U29&lt;=$G10,-U38,"")</f>
        <v>87.5</v>
      </c>
      <c r="W45" s="16">
        <f>IF(W29&lt;=$G10,-W38,"")</f>
        <v>87.5</v>
      </c>
      <c r="Y45" s="16" t="str">
        <f>IF(Y29&lt;=$G10,-Y38,"")</f>
        <v/>
      </c>
      <c r="AA45" s="16" t="str">
        <f>IF(AA29&lt;=$G10,-AA38,"")</f>
        <v/>
      </c>
      <c r="AC45" s="16" t="str">
        <f>IF(AC29&lt;=$G10,-AC38,"")</f>
        <v/>
      </c>
      <c r="AE45" s="16" t="str">
        <f>IF(AE29&lt;=$G10,-AE38,"")</f>
        <v/>
      </c>
      <c r="AG45" s="16" t="str">
        <f>IF(AG29&lt;=$G10,-AG38,"")</f>
        <v/>
      </c>
      <c r="AI45" s="16" t="str">
        <f>IF(AI29&lt;=$G10,-AI38,"")</f>
        <v/>
      </c>
      <c r="AK45" s="16" t="str">
        <f>IF(AK29&lt;=$G10,-AK38,"")</f>
        <v/>
      </c>
      <c r="AM45" s="16" t="str">
        <f>IF(AM29&lt;=$G10,-AM38,"")</f>
        <v/>
      </c>
      <c r="AO45" s="16" t="str">
        <f>IF(AO29&lt;=$G10,-AO38,"")</f>
        <v/>
      </c>
      <c r="AQ45" s="16" t="str">
        <f>IF(AQ29&lt;=$G10,-AQ38,"")</f>
        <v/>
      </c>
      <c r="AS45" s="16" t="str">
        <f>IF(AS29&lt;=$G10,-AS38,"")</f>
        <v/>
      </c>
      <c r="AU45" s="16" t="str">
        <f>IF(AU29&lt;=$G10,-AU38,"")</f>
        <v/>
      </c>
      <c r="AW45" s="16" t="str">
        <f>IF(AW29&lt;=$G10,-AW38,"")</f>
        <v/>
      </c>
      <c r="AY45" s="16" t="str">
        <f>IF(AY29&lt;=$G10,-AY38,"")</f>
        <v/>
      </c>
      <c r="BA45" s="16" t="str">
        <f>IF(BA29&lt;=$G10,-BA38,"")</f>
        <v/>
      </c>
      <c r="BC45" s="16" t="str">
        <f>IF(BC29&lt;=$G10,-BC38,"")</f>
        <v/>
      </c>
      <c r="BE45" s="16" t="str">
        <f>IF(BE29&lt;=$G10,-BE38,"")</f>
        <v/>
      </c>
      <c r="BG45" s="16" t="str">
        <f>IF(BG29&lt;=$G10,-BG38,"")</f>
        <v/>
      </c>
      <c r="BI45" s="16" t="str">
        <f>IF(BI29&lt;=$G10,-BI38,"")</f>
        <v/>
      </c>
      <c r="BK45" s="16" t="str">
        <f>IF(BK29&lt;=$G10,-BK38,"")</f>
        <v/>
      </c>
      <c r="BM45" s="16" t="str">
        <f>IF(BM29&lt;=$G10,-BM38,"")</f>
        <v/>
      </c>
      <c r="BO45" s="16" t="str">
        <f>IF(BO29&lt;=$G10,-BO38,"")</f>
        <v/>
      </c>
    </row>
    <row r="46" spans="2:67" s="4" customFormat="1" ht="12" customHeight="1">
      <c r="B46" s="3">
        <v>30</v>
      </c>
      <c r="C46" s="4" t="s">
        <v>25</v>
      </c>
      <c r="E46" s="10" t="s">
        <v>93</v>
      </c>
      <c r="G46" s="16"/>
      <c r="H46" s="16"/>
      <c r="I46" s="16">
        <f>G33-I33</f>
        <v>-18.796860679318002</v>
      </c>
      <c r="J46" s="16"/>
      <c r="K46" s="16">
        <f>I33-K33</f>
        <v>-14.120231899754003</v>
      </c>
      <c r="L46" s="16"/>
      <c r="M46" s="16">
        <f>IF(M29&lt;=$G10,K33-M33,"")</f>
        <v>-9.1252645848902603</v>
      </c>
      <c r="N46" s="16"/>
      <c r="O46" s="16">
        <f>IF(O29&lt;=$G10,M33-O33,"")</f>
        <v>-3.7902894024290958</v>
      </c>
      <c r="P46" s="16"/>
      <c r="Q46" s="16">
        <f>IF(Q29&lt;=$G10,O33-Q33,"")</f>
        <v>1.907838013296157</v>
      </c>
      <c r="R46" s="17"/>
      <c r="S46" s="16">
        <f>IF(S29&lt;=$G10,Q33-S33,"")</f>
        <v>7.9938374669732468</v>
      </c>
      <c r="T46" s="17"/>
      <c r="U46" s="16">
        <f>IF(U29&lt;=$G10,S33-U33,"")</f>
        <v>14.494111442584909</v>
      </c>
      <c r="W46" s="16">
        <f>IF(W29&lt;=$G10,U33-W33,"")</f>
        <v>21.436859643536813</v>
      </c>
      <c r="Y46" s="16" t="str">
        <f>IF(Y29&lt;=$G10,W33-Y33,"")</f>
        <v/>
      </c>
      <c r="AA46" s="16" t="str">
        <f>IF(AA29&lt;=$G10,Y33-AA33,"")</f>
        <v/>
      </c>
      <c r="AC46" s="16" t="str">
        <f>IF(AC29&lt;=$G10,AA33-AC33,"")</f>
        <v/>
      </c>
      <c r="AE46" s="16" t="str">
        <f>IF(AE29&lt;=$G10,AC33-AE33,"")</f>
        <v/>
      </c>
      <c r="AG46" s="16" t="str">
        <f>IF(AG29&lt;=$G10,AE33-AG33,"")</f>
        <v/>
      </c>
      <c r="AI46" s="16" t="str">
        <f>IF(AI29&lt;=$G10,AG33-AI33,"")</f>
        <v/>
      </c>
      <c r="AK46" s="16" t="str">
        <f>IF(AK29&lt;=$G10,AI33-AK33,"")</f>
        <v/>
      </c>
      <c r="AM46" s="16" t="str">
        <f>IF(AM29&lt;=$G10,AK33-AM33,"")</f>
        <v/>
      </c>
      <c r="AO46" s="16" t="str">
        <f>IF(AO29&lt;=$G10,AM33-AO33,"")</f>
        <v/>
      </c>
      <c r="AQ46" s="16" t="str">
        <f>IF(AQ29&lt;=$G10,AO33-AQ33,"")</f>
        <v/>
      </c>
      <c r="AS46" s="16" t="str">
        <f>IF(AS29&lt;=$G10,AQ33-AS33,"")</f>
        <v/>
      </c>
      <c r="AU46" s="16" t="str">
        <f>IF(AU29&lt;=$G10,AS33-AU33,"")</f>
        <v/>
      </c>
      <c r="AW46" s="16" t="str">
        <f>IF(AW29&lt;=$G10,AU33-AW33,"")</f>
        <v/>
      </c>
      <c r="AY46" s="16" t="str">
        <f>IF(AY29&lt;=$G10,AW33-AY33,"")</f>
        <v/>
      </c>
      <c r="BA46" s="16" t="str">
        <f>IF(BA29&lt;=$G10,AY33-BA33,"")</f>
        <v/>
      </c>
      <c r="BC46" s="16" t="str">
        <f>IF(BC29&lt;=$G10,BA33-BC33,"")</f>
        <v/>
      </c>
      <c r="BE46" s="16" t="str">
        <f>IF(BE29&lt;=$G10,BC33-BE33,"")</f>
        <v/>
      </c>
      <c r="BG46" s="16" t="str">
        <f>IF(BG29&lt;=$G10,BE33-BG33,"")</f>
        <v/>
      </c>
      <c r="BI46" s="16" t="str">
        <f>IF(BI29&lt;=$G10,BG33-BI33,"")</f>
        <v/>
      </c>
      <c r="BK46" s="16" t="str">
        <f>IF(BK29&lt;=$G10,BI33-BK33,"")</f>
        <v/>
      </c>
      <c r="BM46" s="16" t="str">
        <f>IF(BM29&lt;=$G10,BK33-BM33,"")</f>
        <v/>
      </c>
      <c r="BO46" s="16" t="str">
        <f>IF(BO29&lt;=$G10,BM33-BO33,"")</f>
        <v/>
      </c>
    </row>
    <row r="47" spans="2:67" s="4" customFormat="1" ht="12" customHeight="1">
      <c r="B47" s="3">
        <v>31</v>
      </c>
      <c r="C47" s="62" t="s">
        <v>43</v>
      </c>
      <c r="E47" s="7" t="s">
        <v>112</v>
      </c>
      <c r="G47" s="18">
        <f>G35*$G7</f>
        <v>489.99999999999994</v>
      </c>
      <c r="H47" s="17"/>
      <c r="I47" s="16">
        <f>-(G35-I35)*$G7</f>
        <v>-48.092197524477399</v>
      </c>
      <c r="J47" s="16"/>
      <c r="K47" s="16">
        <f>-(I35-K35)*$G7</f>
        <v>-51.365837670172198</v>
      </c>
      <c r="L47" s="16"/>
      <c r="M47" s="16">
        <f>IF(M29&lt;=$G10,-(K35-M35)*$G7,"")</f>
        <v>-54.862314790576818</v>
      </c>
      <c r="N47" s="16"/>
      <c r="O47" s="16">
        <f>IF(O29&lt;=$G10,-(M35-O35)*$G7,"")</f>
        <v>-58.59679741829963</v>
      </c>
      <c r="P47" s="16"/>
      <c r="Q47" s="16">
        <f>IF(Q29&lt;=$G10,-(O35-Q35)*$G7,"")</f>
        <v>-62.585486609307303</v>
      </c>
      <c r="R47" s="17"/>
      <c r="S47" s="16">
        <f>IF(S29&lt;=$G10,-(Q35-S35)*$G7,"")</f>
        <v>-66.84568622688127</v>
      </c>
      <c r="T47" s="17"/>
      <c r="U47" s="16">
        <f>IF(U29&lt;=$G10,-(S35-U35)*$G7,"")</f>
        <v>-71.395878009809437</v>
      </c>
      <c r="W47" s="16">
        <f>IF(W29&lt;=$G10,-(U35-W35)*$G7,"")</f>
        <v>-76.255801750475769</v>
      </c>
      <c r="Y47" s="16" t="str">
        <f>IF(Y29&lt;=$G10,-(W35-Y35)*$G7,"")</f>
        <v/>
      </c>
      <c r="AA47" s="16" t="str">
        <f>IF(AA29&lt;=$G10,-(Y35-AA35)*$G7,"")</f>
        <v/>
      </c>
      <c r="AC47" s="16" t="str">
        <f>IF(AC29&lt;=$G10,-(AA35-AC35)*$G7,"")</f>
        <v/>
      </c>
      <c r="AE47" s="16" t="str">
        <f>IF(AE29&lt;=$G10,-(AC35-AE35)*$G7,"")</f>
        <v/>
      </c>
      <c r="AG47" s="16" t="str">
        <f>IF(AG29&lt;=$G10,-(AE35-AG35)*$G7,"")</f>
        <v/>
      </c>
      <c r="AI47" s="16" t="str">
        <f>IF(AI29&lt;=$G10,-(AG35-AI35)*$G7,"")</f>
        <v/>
      </c>
      <c r="AK47" s="16" t="str">
        <f>IF(AK29&lt;=$G10,-(AI35-AK35)*$G7,"")</f>
        <v/>
      </c>
      <c r="AM47" s="16" t="str">
        <f>IF(AM29&lt;=$G10,-(AK35-AM35)*$G7,"")</f>
        <v/>
      </c>
      <c r="AO47" s="16" t="str">
        <f>IF(AO29&lt;=$G10,-(AM35-AO35)*$G7,"")</f>
        <v/>
      </c>
      <c r="AQ47" s="16" t="str">
        <f>IF(AQ29&lt;=$G10,-(AO35-AQ35)*$G7,"")</f>
        <v/>
      </c>
      <c r="AS47" s="16" t="str">
        <f>IF(AS29&lt;=$G10,-(AQ35-AS35)*$G7,"")</f>
        <v/>
      </c>
      <c r="AU47" s="16" t="str">
        <f>IF(AU29&lt;=$G10,-(AS35-AU35)*$G7,"")</f>
        <v/>
      </c>
      <c r="AW47" s="16" t="str">
        <f>IF(AW29&lt;=$G10,-(AU35-AW35)*$G7,"")</f>
        <v/>
      </c>
      <c r="AY47" s="16" t="str">
        <f>IF(AY29&lt;=$G10,-(AW35-AY35)*$G7,"")</f>
        <v/>
      </c>
      <c r="BA47" s="16" t="str">
        <f>IF(BA29&lt;=$G10,-(AY35-BA35)*$G7,"")</f>
        <v/>
      </c>
      <c r="BC47" s="16" t="str">
        <f>IF(BC29&lt;=$G10,-(BA35-BC35)*$G7,"")</f>
        <v/>
      </c>
      <c r="BE47" s="16" t="str">
        <f>IF(BE29&lt;=$G10,-(BC35-BE35)*$G7,"")</f>
        <v/>
      </c>
      <c r="BG47" s="16" t="str">
        <f>IF(BG29&lt;=$G10,-(BE35-BG35)*$G7,"")</f>
        <v/>
      </c>
      <c r="BI47" s="16" t="str">
        <f>IF(BI29&lt;=$G10,-(BG35-BI35)*$G7,"")</f>
        <v/>
      </c>
      <c r="BK47" s="16" t="str">
        <f>IF(BK29&lt;=$G10,-(BI35-BK35)*$G7,"")</f>
        <v/>
      </c>
      <c r="BM47" s="16" t="str">
        <f>IF(BM29&lt;=$G10,-(BK35-BM35)*$G7,"")</f>
        <v/>
      </c>
      <c r="BO47" s="16" t="str">
        <f>IF(BO29&lt;=$G10,-(BM35-BO35)*$G7,"")</f>
        <v/>
      </c>
    </row>
    <row r="48" spans="2:67" s="4" customFormat="1" ht="12" customHeight="1">
      <c r="B48" s="3">
        <v>32</v>
      </c>
      <c r="C48" s="62" t="s">
        <v>42</v>
      </c>
      <c r="E48" s="11" t="s">
        <v>95</v>
      </c>
      <c r="F48" s="7"/>
      <c r="G48" s="15">
        <f>-G30</f>
        <v>-700</v>
      </c>
      <c r="H48" s="16"/>
      <c r="I48" s="16"/>
      <c r="J48" s="16"/>
      <c r="K48" s="16"/>
      <c r="L48" s="16"/>
      <c r="M48" s="16"/>
      <c r="N48" s="16"/>
      <c r="O48" s="16"/>
      <c r="P48" s="16"/>
      <c r="Q48" s="16"/>
      <c r="R48" s="17"/>
      <c r="S48" s="16"/>
      <c r="T48" s="17"/>
      <c r="U48" s="16"/>
    </row>
    <row r="49" spans="1:67" s="4" customFormat="1" ht="12" customHeight="1" thickBot="1">
      <c r="B49" s="3">
        <v>33</v>
      </c>
      <c r="C49" s="56" t="s">
        <v>41</v>
      </c>
      <c r="E49" s="7" t="s">
        <v>96</v>
      </c>
      <c r="G49" s="24">
        <f>SUM(G44:G48)</f>
        <v>-210.00000000000006</v>
      </c>
      <c r="H49" s="16"/>
      <c r="I49" s="24">
        <f>SUM(I44:I48)</f>
        <v>15.001941796204605</v>
      </c>
      <c r="J49" s="16"/>
      <c r="K49" s="24">
        <f>SUM(K44:K48)</f>
        <v>23.441534027706538</v>
      </c>
      <c r="L49" s="16"/>
      <c r="M49" s="24">
        <f>IF(M29&lt;=$G10,SUM(M44:M48),"")</f>
        <v>31.887735090496065</v>
      </c>
      <c r="N49" s="16"/>
      <c r="O49" s="24">
        <f>IF(O29&lt;=$G10,SUM(O44:O48),"")</f>
        <v>40.337426005807004</v>
      </c>
      <c r="P49" s="16"/>
      <c r="Q49" s="24">
        <f>IF(Q29&lt;=$G10,SUM(Q44:Q48),"")</f>
        <v>48.787097043587501</v>
      </c>
      <c r="R49" s="17"/>
      <c r="S49" s="24">
        <f>IF(S29&lt;=$G10,SUM(S44:S48),"")</f>
        <v>57.23281220191916</v>
      </c>
      <c r="T49" s="17"/>
      <c r="U49" s="24">
        <f>IF(U29&lt;=$G10,SUM(U44:U48),"")</f>
        <v>65.670170822441904</v>
      </c>
      <c r="W49" s="24">
        <f>IF(W29&lt;=$G10,SUM(W44:W48),"")</f>
        <v>74.094266124526399</v>
      </c>
      <c r="Y49" s="24" t="str">
        <f>IF(Y29&lt;=$G10,SUM(Y44:Y48),"")</f>
        <v/>
      </c>
      <c r="AA49" s="24" t="str">
        <f>IF(AA29&lt;=$G10,SUM(AA44:AA48),"")</f>
        <v/>
      </c>
      <c r="AC49" s="24" t="str">
        <f>IF(AC29&lt;=$G10,SUM(AC44:AC48),"")</f>
        <v/>
      </c>
      <c r="AE49" s="24" t="str">
        <f>IF(AE29&lt;=$G10,SUM(AE44:AE48),"")</f>
        <v/>
      </c>
      <c r="AG49" s="24" t="str">
        <f>IF(AG29&lt;=$G10,SUM(AG44:AG48),"")</f>
        <v/>
      </c>
      <c r="AI49" s="24" t="str">
        <f>IF(AI29&lt;=$G10,SUM(AI44:AI48),"")</f>
        <v/>
      </c>
      <c r="AK49" s="24" t="str">
        <f>IF(AK29&lt;=$G10,SUM(AK44:AK48),"")</f>
        <v/>
      </c>
      <c r="AM49" s="24" t="str">
        <f>IF(AM29&lt;=$G10,SUM(AM44:AM48),"")</f>
        <v/>
      </c>
      <c r="AO49" s="24" t="str">
        <f>IF(AO29&lt;=$G10,SUM(AO44:AO48),"")</f>
        <v/>
      </c>
      <c r="AQ49" s="24" t="str">
        <f>IF(AQ29&lt;=$G10,SUM(AQ44:AQ48),"")</f>
        <v/>
      </c>
      <c r="AS49" s="24" t="str">
        <f>IF(AS29&lt;=$G10,SUM(AS44:AS48),"")</f>
        <v/>
      </c>
      <c r="AU49" s="24" t="str">
        <f>IF(AU29&lt;=$G10,SUM(AU44:AU48),"")</f>
        <v/>
      </c>
      <c r="AW49" s="24" t="str">
        <f>IF(AW29&lt;=$G10,SUM(AW44:AW48),"")</f>
        <v/>
      </c>
      <c r="AY49" s="24" t="str">
        <f>IF(AY29&lt;=$G10,SUM(AY44:AY48),"")</f>
        <v/>
      </c>
      <c r="BA49" s="24" t="str">
        <f>IF(BA29&lt;=$G10,SUM(BA44:BA48),"")</f>
        <v/>
      </c>
      <c r="BC49" s="24" t="str">
        <f>IF(BC29&lt;=$G10,SUM(BC44:BC48),"")</f>
        <v/>
      </c>
      <c r="BE49" s="24" t="str">
        <f>IF(BE29&lt;=$G10,SUM(BE44:BE48),"")</f>
        <v/>
      </c>
      <c r="BG49" s="24" t="str">
        <f>IF(BG29&lt;=$G10,SUM(BG44:BG48),"")</f>
        <v/>
      </c>
      <c r="BI49" s="24" t="str">
        <f>IF(BI29&lt;=$G10,SUM(BI44:BI48),"")</f>
        <v/>
      </c>
      <c r="BK49" s="24" t="str">
        <f>IF(BK29&lt;=$G10,SUM(BK44:BK48),"")</f>
        <v/>
      </c>
      <c r="BM49" s="24" t="str">
        <f>IF(BM29&lt;=$G10,SUM(BM44:BM48),"")</f>
        <v/>
      </c>
      <c r="BO49" s="24" t="str">
        <f>IF(BO29&lt;=$G10,SUM(BO44:BO48),"")</f>
        <v/>
      </c>
    </row>
    <row r="50" spans="1:67" s="4" customFormat="1" ht="12.75" customHeight="1" thickTop="1">
      <c r="B50" s="5" t="s">
        <v>177</v>
      </c>
      <c r="E50" s="7"/>
      <c r="G50" s="16"/>
      <c r="H50" s="16"/>
      <c r="I50" s="16"/>
      <c r="J50" s="16"/>
      <c r="K50" s="16"/>
      <c r="L50" s="16"/>
      <c r="M50" s="16"/>
      <c r="N50" s="16"/>
      <c r="O50" s="16"/>
      <c r="P50" s="16"/>
      <c r="Q50" s="16"/>
      <c r="R50" s="17"/>
      <c r="S50" s="16"/>
      <c r="T50" s="17"/>
      <c r="U50" s="16"/>
    </row>
    <row r="51" spans="1:67" s="4" customFormat="1" ht="12" customHeight="1">
      <c r="B51" s="3">
        <v>34</v>
      </c>
      <c r="C51" s="4" t="s">
        <v>11</v>
      </c>
      <c r="E51" s="10" t="s">
        <v>97</v>
      </c>
      <c r="G51" s="25"/>
      <c r="H51" s="25"/>
      <c r="I51" s="18">
        <f>G54</f>
        <v>210.00000000000006</v>
      </c>
      <c r="J51" s="16"/>
      <c r="K51" s="18">
        <f>I54</f>
        <v>189.38905820379546</v>
      </c>
      <c r="L51" s="16"/>
      <c r="M51" s="18">
        <f>IF(M29&lt;=$G10,K54,"")</f>
        <v>167.37512777372166</v>
      </c>
      <c r="N51" s="16"/>
      <c r="O51" s="18">
        <f>IF(O29&lt;=$G10,M54,"")</f>
        <v>143.86270714918874</v>
      </c>
      <c r="P51" s="16"/>
      <c r="Q51" s="18">
        <f>IF(Q29&lt;=$G10,O54,"")</f>
        <v>118.74979396991745</v>
      </c>
      <c r="R51" s="17"/>
      <c r="S51" s="18">
        <f>IF(S29&lt;=$G10,Q54,"")</f>
        <v>91.927442565928601</v>
      </c>
      <c r="T51" s="17"/>
      <c r="U51" s="18">
        <f>IF(U29&lt;=$G10,S54,"")</f>
        <v>63.279291325836624</v>
      </c>
      <c r="W51" s="18">
        <f>IF(W29&lt;=$G10,U54,"")</f>
        <v>32.681057893061151</v>
      </c>
      <c r="Y51" s="18" t="str">
        <f>IF(Y29&lt;=$G10,W54,"")</f>
        <v/>
      </c>
      <c r="AA51" s="18" t="str">
        <f>IF(AA29&lt;=$G10,Y54,"")</f>
        <v/>
      </c>
      <c r="AC51" s="18" t="str">
        <f>IF(AC29&lt;=$G10,AA54,"")</f>
        <v/>
      </c>
      <c r="AE51" s="18" t="str">
        <f>IF(AE29&lt;=$G10,AC54,"")</f>
        <v/>
      </c>
      <c r="AG51" s="18" t="str">
        <f>IF(AG29&lt;=$G10,AE54,"")</f>
        <v/>
      </c>
      <c r="AI51" s="18" t="str">
        <f>IF(AI29&lt;=$G10,AG54,"")</f>
        <v/>
      </c>
      <c r="AK51" s="18" t="str">
        <f>IF(AK29&lt;=$G10,AI54,"")</f>
        <v/>
      </c>
      <c r="AM51" s="18" t="str">
        <f>IF(AM29&lt;=$G10,AK54,"")</f>
        <v/>
      </c>
      <c r="AO51" s="18" t="str">
        <f>IF(AO29&lt;=$G10,AM54,"")</f>
        <v/>
      </c>
      <c r="AQ51" s="18" t="str">
        <f>IF(AQ29&lt;=$G10,AO54,"")</f>
        <v/>
      </c>
      <c r="AS51" s="18" t="str">
        <f>IF(AS29&lt;=$G10,AQ54,"")</f>
        <v/>
      </c>
      <c r="AU51" s="18" t="str">
        <f>IF(AU29&lt;=$G10,AS54,"")</f>
        <v/>
      </c>
      <c r="AW51" s="18" t="str">
        <f>IF(AW29&lt;=$G10,AU54,"")</f>
        <v/>
      </c>
      <c r="AY51" s="18" t="str">
        <f>IF(AY29&lt;=$G10,AW54,"")</f>
        <v/>
      </c>
      <c r="BA51" s="18" t="str">
        <f>IF(BA29&lt;=$G10,AY54,"")</f>
        <v/>
      </c>
      <c r="BC51" s="18" t="str">
        <f>IF(BC29&lt;=$G10,BA54,"")</f>
        <v/>
      </c>
      <c r="BE51" s="18" t="str">
        <f>IF(BE29&lt;=$G10,BC54,"")</f>
        <v/>
      </c>
      <c r="BG51" s="18" t="str">
        <f>IF(BG29&lt;=$G10,BE54,"")</f>
        <v/>
      </c>
      <c r="BI51" s="18" t="str">
        <f>IF(BI29&lt;=$G10,BG54,"")</f>
        <v/>
      </c>
      <c r="BK51" s="18" t="str">
        <f>IF(BK29&lt;=$G10,BI54,"")</f>
        <v/>
      </c>
      <c r="BM51" s="18" t="str">
        <f>IF(BM29&lt;=$G10,BK54,"")</f>
        <v/>
      </c>
      <c r="BO51" s="18" t="str">
        <f>IF(BO29&lt;=$G10,BM54,"")</f>
        <v/>
      </c>
    </row>
    <row r="52" spans="1:67" s="4" customFormat="1" ht="12" customHeight="1">
      <c r="B52" s="3">
        <v>35</v>
      </c>
      <c r="C52" s="4" t="s">
        <v>8</v>
      </c>
      <c r="E52" s="10" t="s">
        <v>91</v>
      </c>
      <c r="G52" s="25"/>
      <c r="H52" s="25"/>
      <c r="I52" s="16">
        <f>I42</f>
        <v>-5.6089999999999982</v>
      </c>
      <c r="J52" s="16"/>
      <c r="K52" s="16">
        <f>K42</f>
        <v>1.4276035976327395</v>
      </c>
      <c r="L52" s="16"/>
      <c r="M52" s="16">
        <f>IF(M29&lt;=$G10,M42,"")</f>
        <v>8.3753144659631431</v>
      </c>
      <c r="N52" s="16"/>
      <c r="O52" s="16">
        <f>IF(O29&lt;=$G10,O42,"")</f>
        <v>15.224512826535729</v>
      </c>
      <c r="P52" s="16"/>
      <c r="Q52" s="16">
        <f>IF(Q29&lt;=$G10,Q42,"")</f>
        <v>21.964745639598643</v>
      </c>
      <c r="R52" s="17"/>
      <c r="S52" s="16">
        <f>IF(S29&lt;=$G10,S42,"")</f>
        <v>28.584660961827183</v>
      </c>
      <c r="T52" s="17"/>
      <c r="U52" s="16">
        <f>IF(U29&lt;=$G10,U42,"")</f>
        <v>35.071937389666424</v>
      </c>
      <c r="W52" s="16">
        <f>IF(W29&lt;=$G10,W42,"")</f>
        <v>41.41320823146534</v>
      </c>
      <c r="Y52" s="16" t="str">
        <f>IF(Y29&lt;=$G10,Y42,"")</f>
        <v/>
      </c>
      <c r="AA52" s="16" t="str">
        <f>IF(AA29&lt;=$G10,AA42,"")</f>
        <v/>
      </c>
      <c r="AC52" s="16" t="str">
        <f>IF(AC29&lt;=$G10,AC42,"")</f>
        <v/>
      </c>
      <c r="AE52" s="16" t="str">
        <f>IF(AE29&lt;=$G10,AE42,"")</f>
        <v/>
      </c>
      <c r="AG52" s="16" t="str">
        <f>IF(AG29&lt;=$G10,AG42,"")</f>
        <v/>
      </c>
      <c r="AI52" s="16" t="str">
        <f>IF(AI29&lt;=$G10,AI42,"")</f>
        <v/>
      </c>
      <c r="AK52" s="16" t="str">
        <f>IF(AK29&lt;=$G10,AK42,"")</f>
        <v/>
      </c>
      <c r="AM52" s="16" t="str">
        <f>IF(AM29&lt;=$G10,AM42,"")</f>
        <v/>
      </c>
      <c r="AO52" s="16" t="str">
        <f>IF(AO29&lt;=$G10,AO42,"")</f>
        <v/>
      </c>
      <c r="AQ52" s="16" t="str">
        <f>IF(AQ29&lt;=$G10,AQ42,"")</f>
        <v/>
      </c>
      <c r="AS52" s="16" t="str">
        <f>IF(AS29&lt;=$G10,AS42,"")</f>
        <v/>
      </c>
      <c r="AU52" s="16" t="str">
        <f>IF(AU29&lt;=$G10,AU42,"")</f>
        <v/>
      </c>
      <c r="AW52" s="16" t="str">
        <f>IF(AW29&lt;=$G10,AW42,"")</f>
        <v/>
      </c>
      <c r="AY52" s="16" t="str">
        <f>IF(AY29&lt;=$G10,AY42,"")</f>
        <v/>
      </c>
      <c r="BA52" s="16" t="str">
        <f>IF(BA29&lt;=$G10,BA42,"")</f>
        <v/>
      </c>
      <c r="BC52" s="16" t="str">
        <f>IF(BC29&lt;=$G10,BC42,"")</f>
        <v/>
      </c>
      <c r="BE52" s="16" t="str">
        <f>IF(BE29&lt;=$G10,BE42,"")</f>
        <v/>
      </c>
      <c r="BG52" s="16" t="str">
        <f>IF(BG29&lt;=$G10,BG42,"")</f>
        <v/>
      </c>
      <c r="BI52" s="16" t="str">
        <f>IF(BI29&lt;=$G10,BI42,"")</f>
        <v/>
      </c>
      <c r="BK52" s="16" t="str">
        <f>IF(BK29&lt;=$G10,BK42,"")</f>
        <v/>
      </c>
      <c r="BM52" s="16" t="str">
        <f>IF(BM29&lt;=$G10,BM42,"")</f>
        <v/>
      </c>
      <c r="BO52" s="16" t="str">
        <f>IF(BO29&lt;=$G10,BO42,"")</f>
        <v/>
      </c>
    </row>
    <row r="53" spans="1:67" s="4" customFormat="1" ht="12" customHeight="1">
      <c r="B53" s="3">
        <v>36</v>
      </c>
      <c r="C53" s="4" t="s">
        <v>17</v>
      </c>
      <c r="E53" s="10" t="s">
        <v>98</v>
      </c>
      <c r="G53" s="18">
        <f>-G49</f>
        <v>210.00000000000006</v>
      </c>
      <c r="H53" s="16"/>
      <c r="I53" s="16">
        <f>-I49</f>
        <v>-15.001941796204605</v>
      </c>
      <c r="J53" s="16"/>
      <c r="K53" s="16">
        <f>-K49</f>
        <v>-23.441534027706538</v>
      </c>
      <c r="L53" s="16"/>
      <c r="M53" s="16">
        <f>IF(M29&lt;=$G10,-M49,"")</f>
        <v>-31.887735090496065</v>
      </c>
      <c r="N53" s="16"/>
      <c r="O53" s="16">
        <f>IF(O29&lt;=$G10,-O49,"")</f>
        <v>-40.337426005807004</v>
      </c>
      <c r="P53" s="16"/>
      <c r="Q53" s="16">
        <f>IF(Q29&lt;=$G10,-Q49,"")</f>
        <v>-48.787097043587501</v>
      </c>
      <c r="R53" s="17"/>
      <c r="S53" s="16">
        <f>IF(S29&lt;=$G10,-S49,"")</f>
        <v>-57.23281220191916</v>
      </c>
      <c r="T53" s="17"/>
      <c r="U53" s="16">
        <f>IF(U29&lt;=$G10,-U49,"")</f>
        <v>-65.670170822441904</v>
      </c>
      <c r="W53" s="16">
        <f>IF(W29&lt;=$G10,-W49,"")</f>
        <v>-74.094266124526399</v>
      </c>
      <c r="Y53" s="16" t="str">
        <f>IF(Y29&lt;=$G10,-Y49,"")</f>
        <v/>
      </c>
      <c r="AA53" s="16" t="str">
        <f>IF(AA29&lt;=$G10,-AA49,"")</f>
        <v/>
      </c>
      <c r="AC53" s="16" t="str">
        <f>IF(AC29&lt;=$G10,-AC49,"")</f>
        <v/>
      </c>
      <c r="AE53" s="16" t="str">
        <f>IF(AE29&lt;=$G10,-AE49,"")</f>
        <v/>
      </c>
      <c r="AG53" s="16" t="str">
        <f>IF(AG29&lt;=$G10,-AG49,"")</f>
        <v/>
      </c>
      <c r="AI53" s="16" t="str">
        <f>IF(AI29&lt;=$G10,-AI49,"")</f>
        <v/>
      </c>
      <c r="AK53" s="16" t="str">
        <f>IF(AK29&lt;=$G10,-AK49,"")</f>
        <v/>
      </c>
      <c r="AM53" s="16" t="str">
        <f>IF(AM29&lt;=$G10,-AM49,"")</f>
        <v/>
      </c>
      <c r="AO53" s="16" t="str">
        <f>IF(AO29&lt;=$G10,-AO49,"")</f>
        <v/>
      </c>
      <c r="AQ53" s="16" t="str">
        <f>IF(AQ29&lt;=$G10,-AQ49,"")</f>
        <v/>
      </c>
      <c r="AS53" s="16" t="str">
        <f>IF(AS29&lt;=$G10,-AS49,"")</f>
        <v/>
      </c>
      <c r="AU53" s="16" t="str">
        <f>IF(AU29&lt;=$G10,-AU49,"")</f>
        <v/>
      </c>
      <c r="AW53" s="16" t="str">
        <f>IF(AW29&lt;=$G10,-AW49,"")</f>
        <v/>
      </c>
      <c r="AY53" s="16" t="str">
        <f>IF(AY29&lt;=$G10,-AY49,"")</f>
        <v/>
      </c>
      <c r="BA53" s="16" t="str">
        <f>IF(BA29&lt;=$G10,-BA49,"")</f>
        <v/>
      </c>
      <c r="BC53" s="16" t="str">
        <f>IF(BC29&lt;=$G10,-BC49,"")</f>
        <v/>
      </c>
      <c r="BE53" s="16" t="str">
        <f>IF(BE29&lt;=$G10,-BE49,"")</f>
        <v/>
      </c>
      <c r="BG53" s="16" t="str">
        <f>IF(BG29&lt;=$G10,-BG49,"")</f>
        <v/>
      </c>
      <c r="BI53" s="16" t="str">
        <f>IF(BI29&lt;=$G10,-BI49,"")</f>
        <v/>
      </c>
      <c r="BK53" s="16" t="str">
        <f>IF(BK29&lt;=$G10,-BK49,"")</f>
        <v/>
      </c>
      <c r="BM53" s="16" t="str">
        <f>IF(BM29&lt;=$G10,-BM49,"")</f>
        <v/>
      </c>
      <c r="BO53" s="16" t="str">
        <f>IF(BO29&lt;=$G10,-BO49,"")</f>
        <v/>
      </c>
    </row>
    <row r="54" spans="1:67" s="4" customFormat="1" ht="13.5" customHeight="1" thickBot="1">
      <c r="B54" s="3">
        <v>37</v>
      </c>
      <c r="C54" s="4" t="s">
        <v>12</v>
      </c>
      <c r="E54" s="7" t="s">
        <v>99</v>
      </c>
      <c r="G54" s="24">
        <f>SUM(G51:G53)</f>
        <v>210.00000000000006</v>
      </c>
      <c r="H54" s="16"/>
      <c r="I54" s="24">
        <f>SUM(I51:I53)</f>
        <v>189.38905820379546</v>
      </c>
      <c r="J54" s="16"/>
      <c r="K54" s="24">
        <f>IF(K29&lt;=$G10,ABS(SUM(K51:K53)),"")</f>
        <v>167.37512777372166</v>
      </c>
      <c r="L54" s="16"/>
      <c r="M54" s="24">
        <f>IF(M29&lt;=$G10,ABS(SUM(M51:M53)),"")</f>
        <v>143.86270714918874</v>
      </c>
      <c r="N54" s="16"/>
      <c r="O54" s="24">
        <f>IF(O29&lt;=$G10,ABS(SUM(O51:O53)),"")</f>
        <v>118.74979396991745</v>
      </c>
      <c r="P54" s="16"/>
      <c r="Q54" s="24">
        <f>IF(Q29&lt;=$G10,ABS(SUM(Q51:Q53)),"")</f>
        <v>91.927442565928601</v>
      </c>
      <c r="R54" s="17"/>
      <c r="S54" s="24">
        <f>IF(S29&lt;=$G10,ABS(SUM(S51:S53)),"")</f>
        <v>63.279291325836624</v>
      </c>
      <c r="T54" s="17"/>
      <c r="U54" s="24">
        <f>IF(U29&lt;=$G10,ABS(SUM(U51:U53)),"")</f>
        <v>32.681057893061151</v>
      </c>
      <c r="W54" s="24">
        <f>IF(W29&lt;=$G10,ABS(SUM(W51:W53)),"")</f>
        <v>0</v>
      </c>
      <c r="Y54" s="24" t="str">
        <f>IF(Y29&lt;=$G10,ABS(SUM(Y51:Y53)),"")</f>
        <v/>
      </c>
      <c r="Z54" s="16"/>
      <c r="AA54" s="24" t="str">
        <f>IF(AA29&lt;=$G10,ABS(SUM(AA51:AA53)),"")</f>
        <v/>
      </c>
      <c r="AB54" s="16"/>
      <c r="AC54" s="24" t="str">
        <f>IF(AC29&lt;=$G10,ABS(SUM(AC51:AC53)),"")</f>
        <v/>
      </c>
      <c r="AD54" s="16"/>
      <c r="AE54" s="24" t="str">
        <f>IF(AE29&lt;=$G10,ABS(SUM(AE51:AE53)),"")</f>
        <v/>
      </c>
      <c r="AF54" s="17"/>
      <c r="AG54" s="24" t="str">
        <f>IF(AG29&lt;=$G10,ABS(SUM(AG51:AG53)),"")</f>
        <v/>
      </c>
      <c r="AH54" s="17"/>
      <c r="AI54" s="24" t="str">
        <f>IF(AI29&lt;=$G10,ABS(SUM(AI51:AI53)),"")</f>
        <v/>
      </c>
      <c r="AK54" s="24" t="str">
        <f>IF(AK29&lt;=$G10,ABS(SUM(AK51:AK53)),"")</f>
        <v/>
      </c>
      <c r="AM54" s="24" t="str">
        <f>IF(AM29&lt;=$G10,ABS(SUM(AM51:AM53)),"")</f>
        <v/>
      </c>
      <c r="AN54" s="16"/>
      <c r="AO54" s="24" t="str">
        <f>IF(AO29&lt;=$G10,ABS(SUM(AO51:AO53)),"")</f>
        <v/>
      </c>
      <c r="AP54" s="16"/>
      <c r="AQ54" s="24" t="str">
        <f>IF(AQ29&lt;=$G10,ABS(SUM(AQ51:AQ53)),"")</f>
        <v/>
      </c>
      <c r="AR54" s="16"/>
      <c r="AS54" s="24" t="str">
        <f>IF(AS29&lt;=$G10,ABS(SUM(AS51:AS53)),"")</f>
        <v/>
      </c>
      <c r="AT54" s="17"/>
      <c r="AU54" s="24" t="str">
        <f>IF(AU29&lt;=$G10,ABS(SUM(AU51:AU53)),"")</f>
        <v/>
      </c>
      <c r="AV54" s="17"/>
      <c r="AW54" s="24" t="str">
        <f>IF(AW29&lt;=$G10,ABS(SUM(AW51:AW53)),"")</f>
        <v/>
      </c>
      <c r="AY54" s="24" t="str">
        <f>IF(AY29&lt;=$G10,ABS(SUM(AY51:AY53)),"")</f>
        <v/>
      </c>
      <c r="BA54" s="24" t="str">
        <f>IF(BA29&lt;=$G10,ABS(SUM(BA51:BA53)),"")</f>
        <v/>
      </c>
      <c r="BB54" s="16"/>
      <c r="BC54" s="24" t="str">
        <f>IF(BC29&lt;=$G10,ABS(SUM(BC51:BC53)),"")</f>
        <v/>
      </c>
      <c r="BD54" s="16"/>
      <c r="BE54" s="24" t="str">
        <f>IF(BE29&lt;=$G10,ABS(SUM(BE51:BE53)),"")</f>
        <v/>
      </c>
      <c r="BF54" s="16"/>
      <c r="BG54" s="24" t="str">
        <f>IF(BG29&lt;=$G10,ABS(SUM(BG51:BG53)),"")</f>
        <v/>
      </c>
      <c r="BH54" s="17"/>
      <c r="BI54" s="24" t="str">
        <f>IF(BI29&lt;=$G10,ABS(SUM(BI51:BI53)),"")</f>
        <v/>
      </c>
      <c r="BJ54" s="17"/>
      <c r="BK54" s="24" t="str">
        <f>IF(BK29&lt;=$G10,ABS(SUM(BK51:BK53)),"")</f>
        <v/>
      </c>
      <c r="BM54" s="24" t="str">
        <f>IF(BM29&lt;=$G10,ABS(SUM(BM51:BM53)),"")</f>
        <v/>
      </c>
      <c r="BO54" s="24" t="str">
        <f>IF(BO29&lt;=$G10,ABS(SUM(BO51:BO53)),"")</f>
        <v/>
      </c>
    </row>
    <row r="55" spans="1:67" ht="9" customHeight="1" thickTop="1">
      <c r="K55" s="60"/>
      <c r="M55" s="60"/>
      <c r="O55" s="60"/>
      <c r="Q55" s="60"/>
      <c r="S55" s="60"/>
      <c r="U55" s="60"/>
      <c r="W55" s="60"/>
      <c r="Y55" s="60"/>
      <c r="AA55" s="60"/>
      <c r="AC55" s="60"/>
      <c r="AE55" s="60"/>
      <c r="AG55" s="60"/>
      <c r="AI55" s="60"/>
      <c r="AK55" s="60"/>
      <c r="AM55" s="60"/>
      <c r="AO55" s="60"/>
      <c r="AQ55" s="60"/>
      <c r="AS55" s="60"/>
      <c r="AU55" s="60"/>
      <c r="AW55" s="60"/>
      <c r="AY55" s="60"/>
      <c r="BA55" s="60"/>
      <c r="BC55" s="60"/>
      <c r="BE55" s="60"/>
      <c r="BG55" s="60"/>
      <c r="BI55" s="60"/>
      <c r="BK55" s="60"/>
      <c r="BM55" s="60"/>
      <c r="BO55" s="60"/>
    </row>
    <row r="56" spans="1:67" s="4" customFormat="1" ht="12" customHeight="1" thickBot="1">
      <c r="B56" s="3">
        <v>38</v>
      </c>
      <c r="C56" s="86" t="s">
        <v>60</v>
      </c>
      <c r="E56" s="7" t="s">
        <v>100</v>
      </c>
      <c r="G56" s="39">
        <f>G54/G35</f>
        <v>0.3000000000000001</v>
      </c>
      <c r="H56" s="23"/>
      <c r="I56" s="39">
        <f>I54/I35</f>
        <v>0.3000000000000001</v>
      </c>
      <c r="J56" s="23"/>
      <c r="K56" s="39">
        <f>IF(K29&lt;=$G10,IF(K29=$G10,"n/a",I54/I35),"")</f>
        <v>0.3000000000000001</v>
      </c>
      <c r="L56" s="23"/>
      <c r="M56" s="39">
        <f>IF(M29&lt;=$G10,IF(M29=$G10,"n/a",K54/K35),"")</f>
        <v>0.3000000000000001</v>
      </c>
      <c r="N56" s="23"/>
      <c r="O56" s="39">
        <f>IF(O29&lt;=$G10,IF(O29=$G10,"n/a",M54/M35),"")</f>
        <v>0.3000000000000001</v>
      </c>
      <c r="P56" s="40"/>
      <c r="Q56" s="39">
        <f>IF(Q29&lt;=$G10,IF(Q29=$G10,"n/a",O54/O35),"")</f>
        <v>0.3000000000000001</v>
      </c>
      <c r="R56" s="41"/>
      <c r="S56" s="39">
        <f>IF(S29&lt;=$G10,IF(S29=$G10,"n/a",Q54/Q35),"")</f>
        <v>0.30000000000000016</v>
      </c>
      <c r="T56" s="17"/>
      <c r="U56" s="39">
        <f>IF(U29&lt;=$G10,IF(U29=$G10,"n/a",S54/S35),"")</f>
        <v>0.30000000000000016</v>
      </c>
      <c r="W56" s="39" t="str">
        <f>IF(W29&lt;=$G10,IF(W29=$G10,"n/a",U54/U35),"")</f>
        <v>n/a</v>
      </c>
      <c r="Y56" s="39" t="str">
        <f>IF(Y29&lt;=$G10,IF(Y29=$G10,"n/a",W54/W35),"")</f>
        <v/>
      </c>
      <c r="AA56" s="39" t="str">
        <f>IF(AA29&lt;=$G10,IF(AA29=$G10,"n/a",Y54/Y35),"")</f>
        <v/>
      </c>
      <c r="AC56" s="39" t="str">
        <f>IF(AC29&lt;=$G10,IF(AC29=$G10,"n/a",AA54/AA35),"")</f>
        <v/>
      </c>
      <c r="AE56" s="39" t="str">
        <f>IF(AE29&lt;=$G10,IF(AE29=$G10,"n/a",AC54/AC35),"")</f>
        <v/>
      </c>
      <c r="AG56" s="39" t="str">
        <f>IF(AG29&lt;=$G10,IF(AG29=$G10,"n/a",AE54/AE35),"")</f>
        <v/>
      </c>
      <c r="AI56" s="39" t="str">
        <f>IF(AI29&lt;=$G10,IF(AI29=$G10,"n/a",AG54/AG35),"")</f>
        <v/>
      </c>
      <c r="AK56" s="39" t="str">
        <f>IF(AK29&lt;=$G10,IF(AK29=$G10,"n/a",AI54/AI35),"")</f>
        <v/>
      </c>
      <c r="AM56" s="39" t="str">
        <f>IF(AM29&lt;=$G10,IF(AM29=$G10,"n/a",AK54/AK35),"")</f>
        <v/>
      </c>
      <c r="AO56" s="39" t="str">
        <f>IF(AO29&lt;=$G10,IF(AO29=$G10,"n/a",AM54/AM35),"")</f>
        <v/>
      </c>
      <c r="AQ56" s="39" t="str">
        <f>IF(AQ29&lt;=$G10,IF(AQ29=$G10,"n/a",AO54/AO35),"")</f>
        <v/>
      </c>
      <c r="AS56" s="39" t="str">
        <f>IF(AS29&lt;=$G10,IF(AS29=$G10,"n/a",AQ54/AQ35),"")</f>
        <v/>
      </c>
      <c r="AU56" s="39" t="str">
        <f>IF(AU29&lt;=$G10,IF(AU29=$G10,"n/a",AS54/AS35),"")</f>
        <v/>
      </c>
      <c r="AW56" s="39" t="str">
        <f>IF(AW29&lt;=$G10,IF(AW29=$G10,"n/a",AU54/AU35),"")</f>
        <v/>
      </c>
      <c r="AY56" s="39" t="str">
        <f>IF(AY29&lt;=$G10,IF(AY29=$G10,"n/a",AW54/AW35),"")</f>
        <v/>
      </c>
      <c r="BA56" s="39" t="str">
        <f>IF(BA29&lt;=$G10,IF(BA29=$G10,"n/a",AY54/AY35),"")</f>
        <v/>
      </c>
      <c r="BC56" s="39" t="str">
        <f>IF(BC29&lt;=$G10,IF(BC29=$G10,"n/a",BA54/BA35),"")</f>
        <v/>
      </c>
      <c r="BE56" s="39" t="str">
        <f>IF(BE29&lt;=$G10,IF(BE29=$G10,"n/a",BC54/BC35),"")</f>
        <v/>
      </c>
      <c r="BG56" s="39" t="str">
        <f>IF(BG29&lt;=$G10,IF(BG29=$G10,"n/a",BE54/BE35),"")</f>
        <v/>
      </c>
      <c r="BI56" s="39" t="str">
        <f>IF(BI29&lt;=$G10,IF(BI29=$G10,"n/a",BG54/BG35),"")</f>
        <v/>
      </c>
      <c r="BK56" s="39" t="str">
        <f>IF(BK29&lt;=$G10,IF(BK29=$G10,"n/a",BI54/BI35),"")</f>
        <v/>
      </c>
      <c r="BM56" s="39" t="str">
        <f>IF(BM29&lt;=$G10,IF(BM29=$G10,"n/a",BK54/BK35),"")</f>
        <v/>
      </c>
      <c r="BO56" s="39" t="str">
        <f>IF(BO29&lt;=$G10,IF(BO29=$G10,"n/a",BM54/BM35),"")</f>
        <v/>
      </c>
    </row>
    <row r="57" spans="1:67" s="4" customFormat="1" ht="2.25" customHeight="1" thickTop="1">
      <c r="B57" s="3"/>
      <c r="C57" s="62"/>
      <c r="E57" s="7"/>
      <c r="G57" s="40"/>
      <c r="H57" s="23"/>
      <c r="I57" s="40"/>
      <c r="J57" s="23"/>
      <c r="K57" s="40"/>
      <c r="L57" s="23"/>
      <c r="M57" s="40"/>
      <c r="N57" s="23"/>
      <c r="O57" s="40"/>
      <c r="P57" s="40"/>
      <c r="Q57" s="40"/>
      <c r="R57" s="41"/>
      <c r="S57" s="40"/>
      <c r="T57" s="17"/>
      <c r="U57" s="40"/>
      <c r="W57" s="40"/>
      <c r="Y57" s="40"/>
      <c r="AA57" s="40"/>
      <c r="AC57" s="40"/>
      <c r="AE57" s="40"/>
      <c r="AG57" s="40"/>
      <c r="AI57" s="40"/>
      <c r="AK57" s="40"/>
      <c r="AM57" s="40"/>
      <c r="AO57" s="40"/>
      <c r="AQ57" s="40"/>
      <c r="AS57" s="40"/>
      <c r="AU57" s="40"/>
      <c r="AW57" s="40"/>
      <c r="AY57" s="40"/>
      <c r="BA57" s="40"/>
      <c r="BC57" s="40"/>
      <c r="BE57" s="40"/>
      <c r="BG57" s="40"/>
      <c r="BI57" s="40"/>
      <c r="BK57" s="40"/>
      <c r="BM57" s="40"/>
      <c r="BO57" s="40"/>
    </row>
    <row r="58" spans="1:67" s="4" customFormat="1" ht="21.75" customHeight="1">
      <c r="A58" s="65" t="s">
        <v>157</v>
      </c>
      <c r="B58" s="3"/>
      <c r="E58" s="7"/>
      <c r="G58" s="40"/>
      <c r="H58" s="23"/>
      <c r="I58" s="40"/>
      <c r="J58" s="23"/>
      <c r="K58" s="40"/>
      <c r="L58" s="23"/>
      <c r="M58" s="40"/>
      <c r="N58" s="23"/>
      <c r="O58" s="40"/>
      <c r="P58" s="40"/>
      <c r="Q58" s="40"/>
      <c r="R58" s="41"/>
      <c r="S58" s="40"/>
      <c r="T58" s="17"/>
      <c r="U58" s="40"/>
      <c r="W58" s="40"/>
      <c r="Y58" s="40"/>
      <c r="AA58" s="40"/>
      <c r="AC58" s="40"/>
      <c r="AE58" s="40"/>
      <c r="AG58" s="40"/>
      <c r="AI58" s="40"/>
      <c r="AK58" s="40"/>
      <c r="AM58" s="40"/>
      <c r="AO58" s="40"/>
      <c r="AQ58" s="40"/>
      <c r="AS58" s="40"/>
      <c r="AU58" s="40"/>
      <c r="AW58" s="40"/>
      <c r="AY58" s="40"/>
      <c r="BA58" s="40"/>
      <c r="BC58" s="40"/>
      <c r="BE58" s="40"/>
      <c r="BG58" s="40"/>
      <c r="BI58" s="40"/>
      <c r="BK58" s="40"/>
      <c r="BM58" s="40"/>
    </row>
    <row r="59" spans="1:67" s="4" customFormat="1" ht="3" customHeight="1">
      <c r="A59" s="65"/>
      <c r="B59" s="3"/>
      <c r="E59" s="7"/>
      <c r="G59" s="40"/>
      <c r="H59" s="23"/>
      <c r="I59" s="40"/>
      <c r="J59" s="23"/>
      <c r="K59" s="40"/>
      <c r="L59" s="23"/>
      <c r="M59" s="40"/>
      <c r="N59" s="23"/>
      <c r="O59" s="40"/>
      <c r="P59" s="40"/>
      <c r="Q59" s="40"/>
      <c r="R59" s="41"/>
      <c r="S59" s="40"/>
      <c r="T59" s="17"/>
      <c r="U59" s="40"/>
      <c r="W59" s="40"/>
      <c r="Y59" s="40"/>
      <c r="AA59" s="40"/>
      <c r="AC59" s="40"/>
      <c r="AE59" s="40"/>
      <c r="AG59" s="40"/>
      <c r="AI59" s="40"/>
      <c r="AK59" s="40"/>
      <c r="AM59" s="40"/>
      <c r="AO59" s="40"/>
      <c r="AQ59" s="40"/>
      <c r="AS59" s="40"/>
      <c r="AU59" s="40"/>
      <c r="AW59" s="40"/>
      <c r="AY59" s="40"/>
      <c r="BA59" s="40"/>
      <c r="BC59" s="40"/>
      <c r="BE59" s="40"/>
      <c r="BG59" s="40"/>
      <c r="BI59" s="40"/>
      <c r="BK59" s="40"/>
      <c r="BM59" s="40"/>
    </row>
    <row r="60" spans="1:67" s="4" customFormat="1" ht="12" customHeight="1">
      <c r="A60" s="61" t="s">
        <v>128</v>
      </c>
      <c r="B60" s="3"/>
      <c r="E60" s="7"/>
      <c r="G60" s="40"/>
      <c r="H60" s="23"/>
      <c r="I60" s="40"/>
      <c r="J60" s="23"/>
      <c r="K60" s="40"/>
      <c r="L60" s="23"/>
      <c r="M60" s="40"/>
      <c r="N60" s="23"/>
      <c r="O60" s="40"/>
      <c r="P60" s="40"/>
      <c r="Q60" s="40"/>
      <c r="R60" s="41"/>
      <c r="S60" s="40"/>
      <c r="T60" s="17"/>
      <c r="U60" s="40"/>
      <c r="W60" s="40"/>
      <c r="Y60" s="40"/>
      <c r="AA60" s="40"/>
      <c r="AC60" s="40"/>
      <c r="AE60" s="40"/>
      <c r="AG60" s="40"/>
      <c r="AI60" s="40"/>
      <c r="AK60" s="40"/>
      <c r="AM60" s="40"/>
      <c r="AO60" s="40"/>
      <c r="AQ60" s="40"/>
      <c r="AS60" s="40"/>
      <c r="AU60" s="40"/>
      <c r="AW60" s="40"/>
      <c r="AY60" s="40"/>
      <c r="BA60" s="40"/>
      <c r="BC60" s="40"/>
      <c r="BE60" s="40"/>
      <c r="BG60" s="40"/>
      <c r="BI60" s="40"/>
      <c r="BK60" s="40"/>
      <c r="BM60" s="40"/>
    </row>
    <row r="61" spans="1:67" s="4" customFormat="1" ht="12" customHeight="1">
      <c r="A61" s="61" t="s">
        <v>174</v>
      </c>
      <c r="B61" s="3"/>
      <c r="E61" s="7"/>
      <c r="G61" s="40"/>
      <c r="H61" s="23"/>
      <c r="I61" s="40"/>
      <c r="J61" s="23"/>
      <c r="K61" s="40"/>
      <c r="L61" s="23"/>
      <c r="M61" s="40"/>
      <c r="N61" s="23"/>
      <c r="O61" s="40"/>
      <c r="P61" s="40"/>
      <c r="Q61" s="40"/>
      <c r="R61" s="41"/>
      <c r="S61" s="40"/>
      <c r="T61" s="17"/>
      <c r="U61" s="40"/>
      <c r="W61" s="40"/>
      <c r="Y61" s="40"/>
      <c r="AA61" s="40"/>
      <c r="AC61" s="40"/>
      <c r="AE61" s="40"/>
      <c r="AG61" s="40"/>
      <c r="AI61" s="40"/>
      <c r="AK61" s="40"/>
      <c r="AM61" s="40"/>
      <c r="AO61" s="40"/>
      <c r="AQ61" s="40"/>
      <c r="AS61" s="40"/>
      <c r="AU61" s="40"/>
      <c r="AW61" s="40"/>
      <c r="AY61" s="40"/>
      <c r="BA61" s="40"/>
      <c r="BC61" s="40"/>
      <c r="BE61" s="40"/>
      <c r="BG61" s="40"/>
      <c r="BI61" s="40"/>
      <c r="BK61" s="40"/>
      <c r="BM61" s="40"/>
    </row>
    <row r="62" spans="1:67" s="4" customFormat="1" ht="12" customHeight="1">
      <c r="A62" s="61" t="s">
        <v>59</v>
      </c>
      <c r="B62" s="3"/>
      <c r="E62" s="7"/>
      <c r="G62" s="40"/>
      <c r="H62" s="23"/>
      <c r="I62" s="40"/>
      <c r="J62" s="23"/>
      <c r="K62" s="40"/>
      <c r="L62" s="23"/>
      <c r="M62" s="40"/>
      <c r="N62" s="23"/>
      <c r="O62" s="40"/>
      <c r="P62" s="40"/>
      <c r="Q62" s="40"/>
      <c r="R62" s="41"/>
      <c r="S62" s="40"/>
      <c r="T62" s="17"/>
      <c r="U62" s="40"/>
      <c r="W62" s="40"/>
      <c r="Y62" s="40"/>
      <c r="AA62" s="40"/>
      <c r="AC62" s="40"/>
      <c r="AE62" s="40"/>
      <c r="AG62" s="40"/>
      <c r="AI62" s="40"/>
      <c r="AK62" s="40"/>
      <c r="AM62" s="40"/>
      <c r="AO62" s="40"/>
      <c r="AQ62" s="40"/>
      <c r="AS62" s="40"/>
      <c r="AU62" s="40"/>
      <c r="AW62" s="40"/>
      <c r="AY62" s="40"/>
      <c r="BA62" s="40"/>
      <c r="BC62" s="40"/>
      <c r="BE62" s="40"/>
      <c r="BG62" s="40"/>
      <c r="BI62" s="40"/>
      <c r="BK62" s="40"/>
      <c r="BM62" s="40"/>
    </row>
    <row r="63" spans="1:67" s="4" customFormat="1" ht="12" customHeight="1">
      <c r="A63" s="53" t="s">
        <v>76</v>
      </c>
      <c r="B63" s="3"/>
      <c r="E63" s="7"/>
      <c r="G63" s="40"/>
      <c r="H63" s="23"/>
      <c r="I63" s="40"/>
      <c r="J63" s="23"/>
      <c r="K63" s="40"/>
      <c r="L63" s="23"/>
      <c r="M63" s="40"/>
      <c r="N63" s="23"/>
      <c r="O63" s="40"/>
      <c r="P63" s="40"/>
      <c r="Q63" s="40"/>
      <c r="R63" s="41"/>
      <c r="S63" s="40"/>
      <c r="T63" s="17"/>
      <c r="U63" s="40"/>
      <c r="W63" s="40"/>
      <c r="Y63" s="40"/>
      <c r="AA63" s="40"/>
      <c r="AC63" s="40"/>
      <c r="AE63" s="40"/>
      <c r="AG63" s="40"/>
      <c r="AI63" s="40"/>
      <c r="AK63" s="40"/>
      <c r="AO63" s="40"/>
      <c r="AQ63" s="40"/>
      <c r="AS63" s="40"/>
      <c r="AU63" s="40"/>
      <c r="AW63" s="40"/>
      <c r="AY63" s="40"/>
      <c r="BA63" s="40"/>
      <c r="BC63" s="40"/>
      <c r="BE63" s="40"/>
      <c r="BG63" s="40"/>
      <c r="BI63" s="40"/>
      <c r="BK63" s="40"/>
      <c r="BM63" s="40"/>
    </row>
    <row r="64" spans="1:67" s="4" customFormat="1" ht="12" customHeight="1">
      <c r="A64" s="61" t="s">
        <v>168</v>
      </c>
      <c r="B64" s="3"/>
      <c r="E64" s="7"/>
      <c r="G64" s="40"/>
      <c r="H64" s="23"/>
      <c r="I64" s="40"/>
      <c r="J64" s="23"/>
      <c r="K64" s="40"/>
      <c r="L64" s="23"/>
      <c r="M64" s="40"/>
      <c r="N64" s="23"/>
      <c r="O64" s="40"/>
      <c r="P64" s="40"/>
      <c r="Q64" s="40"/>
      <c r="R64" s="41"/>
      <c r="S64" s="40"/>
      <c r="T64" s="17"/>
      <c r="U64" s="40"/>
      <c r="W64" s="40"/>
      <c r="Y64" s="40"/>
      <c r="AA64" s="40"/>
      <c r="AC64" s="40"/>
      <c r="AE64" s="40"/>
      <c r="AG64" s="40"/>
      <c r="AI64" s="40"/>
      <c r="AK64" s="40"/>
      <c r="AO64" s="40"/>
      <c r="AQ64" s="40"/>
      <c r="AS64" s="40"/>
      <c r="AU64" s="40"/>
      <c r="AW64" s="40"/>
      <c r="AY64" s="40"/>
      <c r="BA64" s="40"/>
      <c r="BC64" s="40"/>
      <c r="BE64" s="40"/>
      <c r="BG64" s="40"/>
      <c r="BI64" s="40"/>
      <c r="BK64" s="40"/>
      <c r="BM64" s="40"/>
    </row>
    <row r="65" spans="1:65" s="4" customFormat="1" ht="12" customHeight="1">
      <c r="A65" s="61" t="s">
        <v>77</v>
      </c>
      <c r="B65" s="3"/>
      <c r="E65" s="7"/>
      <c r="G65" s="40"/>
      <c r="H65" s="23"/>
      <c r="I65" s="40"/>
      <c r="J65" s="23"/>
      <c r="K65" s="40"/>
      <c r="L65" s="23"/>
      <c r="M65" s="40"/>
      <c r="N65" s="23"/>
      <c r="O65" s="40"/>
      <c r="P65" s="40"/>
      <c r="Q65" s="40"/>
      <c r="R65" s="41"/>
      <c r="S65" s="40"/>
      <c r="T65" s="17"/>
      <c r="U65" s="40"/>
      <c r="W65" s="82"/>
      <c r="Y65" s="40"/>
      <c r="AA65" s="40"/>
      <c r="AC65" s="40"/>
      <c r="AE65" s="40"/>
      <c r="AG65" s="40"/>
      <c r="AI65" s="40"/>
      <c r="AK65" s="40"/>
      <c r="AO65" s="40"/>
      <c r="AQ65" s="40"/>
      <c r="AS65" s="40"/>
      <c r="AU65" s="40"/>
      <c r="AW65" s="40"/>
      <c r="AY65" s="40"/>
      <c r="BA65" s="40"/>
      <c r="BC65" s="40"/>
      <c r="BE65" s="40"/>
      <c r="BG65" s="40"/>
      <c r="BI65" s="40"/>
      <c r="BK65" s="40"/>
      <c r="BM65" s="40"/>
    </row>
    <row r="66" spans="1:65" s="4" customFormat="1" ht="12" customHeight="1">
      <c r="B66" s="3"/>
      <c r="E66" s="7"/>
      <c r="G66" s="40"/>
      <c r="H66" s="23"/>
      <c r="I66" s="40"/>
      <c r="J66" s="23"/>
      <c r="K66" s="40"/>
      <c r="L66" s="23"/>
      <c r="M66" s="40"/>
      <c r="N66" s="23"/>
      <c r="O66" s="40"/>
      <c r="P66" s="40"/>
      <c r="Q66" s="40"/>
      <c r="R66" s="41"/>
      <c r="S66" s="40"/>
      <c r="T66" s="17"/>
      <c r="U66" s="40"/>
      <c r="W66" s="40"/>
      <c r="Y66" s="40"/>
      <c r="AA66" s="40"/>
      <c r="AC66" s="40"/>
      <c r="AE66" s="40"/>
      <c r="AG66" s="40"/>
      <c r="AI66" s="40"/>
      <c r="AK66" s="40"/>
      <c r="AO66" s="40"/>
      <c r="AQ66" s="40"/>
      <c r="AS66" s="40"/>
      <c r="AU66" s="40"/>
      <c r="AW66" s="40"/>
      <c r="AY66" s="40"/>
      <c r="BA66" s="40"/>
      <c r="BC66" s="40"/>
      <c r="BE66" s="40"/>
      <c r="BG66" s="40"/>
      <c r="BI66" s="40"/>
      <c r="BK66" s="40"/>
      <c r="BM66" s="40"/>
    </row>
    <row r="67" spans="1:65" s="4" customFormat="1" ht="12" customHeight="1">
      <c r="B67" s="108" t="s">
        <v>133</v>
      </c>
      <c r="E67" s="7"/>
      <c r="G67" s="40"/>
      <c r="H67" s="23"/>
      <c r="I67" s="40"/>
      <c r="J67" s="23"/>
      <c r="K67" s="40"/>
      <c r="L67" s="23"/>
      <c r="M67" s="40"/>
      <c r="N67" s="23"/>
      <c r="O67" s="40"/>
      <c r="P67" s="40"/>
      <c r="Q67" s="40"/>
      <c r="R67" s="41"/>
      <c r="S67" s="40"/>
      <c r="T67" s="17"/>
      <c r="U67" s="40"/>
      <c r="W67" s="40"/>
      <c r="Y67" s="40"/>
      <c r="AA67" s="40"/>
      <c r="AC67" s="40"/>
      <c r="AE67" s="40"/>
      <c r="AG67" s="40"/>
      <c r="AI67" s="40"/>
      <c r="AK67" s="40"/>
      <c r="AO67" s="40"/>
      <c r="AQ67" s="40"/>
      <c r="AS67" s="40"/>
      <c r="AU67" s="40"/>
      <c r="AW67" s="40"/>
      <c r="AY67" s="40"/>
      <c r="BA67" s="40"/>
      <c r="BC67" s="40"/>
      <c r="BE67" s="40"/>
      <c r="BG67" s="40"/>
      <c r="BI67" s="40"/>
      <c r="BK67" s="40"/>
      <c r="BM67" s="40"/>
    </row>
    <row r="68" spans="1:65" s="4" customFormat="1" ht="12" customHeight="1">
      <c r="B68" s="3"/>
      <c r="E68" s="7"/>
      <c r="G68" s="40"/>
      <c r="H68" s="23"/>
      <c r="I68" s="40"/>
      <c r="J68" s="23"/>
      <c r="K68" s="40"/>
      <c r="L68" s="23"/>
      <c r="M68" s="40"/>
      <c r="N68" s="23"/>
      <c r="O68" s="40"/>
      <c r="P68" s="40"/>
      <c r="Q68" s="40"/>
      <c r="R68" s="41"/>
      <c r="S68" s="40"/>
      <c r="T68" s="17"/>
      <c r="U68" s="40"/>
      <c r="W68" s="40"/>
      <c r="Y68" s="40"/>
      <c r="AA68" s="40"/>
      <c r="AC68" s="40"/>
      <c r="AE68" s="40"/>
      <c r="AG68" s="40"/>
      <c r="AI68" s="40"/>
      <c r="AK68" s="40"/>
      <c r="AO68" s="40"/>
      <c r="AQ68" s="40"/>
      <c r="AS68" s="40"/>
      <c r="AU68" s="40"/>
      <c r="AW68" s="40"/>
      <c r="AY68" s="40"/>
      <c r="BA68" s="40"/>
      <c r="BC68" s="40"/>
      <c r="BE68" s="40"/>
      <c r="BG68" s="40"/>
      <c r="BI68" s="40"/>
      <c r="BK68" s="40"/>
      <c r="BM68" s="40"/>
    </row>
    <row r="69" spans="1:65" s="4" customFormat="1" ht="12" customHeight="1">
      <c r="B69" s="3"/>
      <c r="E69" s="7"/>
      <c r="G69" s="40"/>
      <c r="H69" s="23"/>
      <c r="I69" s="40"/>
      <c r="J69" s="23"/>
      <c r="K69" s="40"/>
      <c r="L69" s="23"/>
      <c r="M69" s="40"/>
      <c r="N69" s="23"/>
      <c r="O69" s="40"/>
      <c r="P69" s="40"/>
      <c r="Q69" s="40"/>
      <c r="R69" s="41"/>
      <c r="S69" s="40"/>
      <c r="T69" s="17"/>
      <c r="U69" s="40"/>
      <c r="W69" s="40"/>
      <c r="Y69" s="40"/>
      <c r="AA69" s="40"/>
      <c r="AC69" s="40"/>
      <c r="AE69" s="40"/>
      <c r="AG69" s="40"/>
      <c r="AI69" s="40"/>
      <c r="AK69" s="40"/>
      <c r="AO69" s="40"/>
      <c r="AQ69" s="40"/>
      <c r="AS69" s="40"/>
      <c r="AU69" s="40"/>
      <c r="AW69" s="40"/>
      <c r="AY69" s="40"/>
      <c r="BA69" s="40"/>
      <c r="BC69" s="40"/>
      <c r="BE69" s="40"/>
      <c r="BG69" s="40"/>
      <c r="BI69" s="40"/>
      <c r="BK69" s="40"/>
      <c r="BM69" s="40"/>
    </row>
    <row r="70" spans="1:65" s="4" customFormat="1" ht="12" customHeight="1">
      <c r="B70" s="3"/>
      <c r="E70" s="7"/>
      <c r="G70" s="40"/>
      <c r="H70" s="23"/>
      <c r="I70" s="40"/>
      <c r="J70" s="23"/>
      <c r="K70" s="40"/>
      <c r="L70" s="23"/>
      <c r="M70" s="40"/>
      <c r="N70" s="23"/>
      <c r="O70" s="40"/>
      <c r="P70" s="40"/>
      <c r="Q70" s="40"/>
      <c r="R70" s="41"/>
      <c r="S70" s="40"/>
      <c r="T70" s="17"/>
      <c r="U70" s="40"/>
      <c r="W70" s="40"/>
      <c r="Y70" s="40"/>
      <c r="AA70" s="40"/>
      <c r="AC70" s="40"/>
      <c r="AE70" s="40"/>
      <c r="AG70" s="40"/>
      <c r="AI70" s="40"/>
      <c r="AK70" s="40"/>
      <c r="AO70" s="40"/>
      <c r="AQ70" s="40"/>
      <c r="AS70" s="40"/>
      <c r="AU70" s="40"/>
      <c r="AW70" s="40"/>
      <c r="AY70" s="40"/>
      <c r="BA70" s="40"/>
      <c r="BC70" s="40"/>
      <c r="BE70" s="40"/>
      <c r="BG70" s="40"/>
      <c r="BI70" s="40"/>
      <c r="BK70" s="40"/>
      <c r="BM70" s="40"/>
    </row>
    <row r="71" spans="1:65" s="4" customFormat="1" ht="12" customHeight="1">
      <c r="B71" s="101" t="s">
        <v>70</v>
      </c>
      <c r="D71" s="64"/>
      <c r="E71" s="7"/>
      <c r="G71" s="40"/>
      <c r="H71" s="23"/>
      <c r="I71" s="40"/>
      <c r="J71" s="23"/>
      <c r="K71" s="40"/>
      <c r="L71" s="23"/>
      <c r="M71" s="40"/>
      <c r="N71" s="23"/>
      <c r="O71" s="40"/>
      <c r="P71" s="40"/>
      <c r="Q71" s="40"/>
      <c r="R71" s="41"/>
      <c r="S71" s="40"/>
      <c r="T71" s="17"/>
      <c r="U71" s="40"/>
      <c r="W71" s="40"/>
      <c r="Y71" s="40"/>
      <c r="AA71" s="40"/>
      <c r="AC71" s="40"/>
      <c r="AE71" s="40"/>
      <c r="AI71" s="40"/>
      <c r="AK71" s="40"/>
      <c r="AO71" s="40"/>
      <c r="AQ71" s="40"/>
      <c r="AS71" s="40"/>
      <c r="AU71" s="40"/>
      <c r="AW71" s="40"/>
      <c r="AY71" s="40"/>
      <c r="BA71" s="40"/>
      <c r="BC71" s="40"/>
      <c r="BE71" s="40"/>
      <c r="BG71" s="40"/>
      <c r="BI71" s="40"/>
      <c r="BK71" s="40"/>
      <c r="BM71" s="40"/>
    </row>
    <row r="72" spans="1:65" s="4" customFormat="1" ht="12" customHeight="1">
      <c r="B72" s="101" t="s">
        <v>68</v>
      </c>
      <c r="D72" s="64"/>
      <c r="E72" s="7"/>
      <c r="G72" s="40"/>
      <c r="H72" s="23"/>
      <c r="I72" s="40"/>
      <c r="J72" s="23"/>
      <c r="K72" s="40"/>
      <c r="L72" s="23"/>
      <c r="M72" s="40"/>
      <c r="N72" s="23"/>
      <c r="O72" s="40"/>
      <c r="P72" s="40"/>
      <c r="Q72" s="40"/>
      <c r="R72" s="41"/>
      <c r="S72" s="40"/>
      <c r="T72" s="17"/>
      <c r="U72" s="40"/>
      <c r="W72" s="40"/>
      <c r="Y72" s="40"/>
      <c r="AA72" s="40"/>
      <c r="AC72" s="40"/>
      <c r="AE72" s="40"/>
      <c r="AI72" s="40"/>
      <c r="AK72" s="40"/>
      <c r="AO72" s="40"/>
      <c r="AQ72" s="40"/>
      <c r="AS72" s="40"/>
      <c r="AU72" s="40"/>
      <c r="AW72" s="40"/>
      <c r="AY72" s="40"/>
      <c r="BA72" s="40"/>
      <c r="BC72" s="40"/>
      <c r="BE72" s="40"/>
      <c r="BG72" s="40"/>
      <c r="BI72" s="40"/>
      <c r="BK72" s="40"/>
      <c r="BM72" s="40"/>
    </row>
    <row r="73" spans="1:65" s="4" customFormat="1" ht="12" customHeight="1">
      <c r="B73" s="102" t="s">
        <v>71</v>
      </c>
      <c r="D73" s="64"/>
      <c r="E73" s="7"/>
      <c r="G73" s="40"/>
      <c r="H73" s="23"/>
      <c r="I73" s="40"/>
      <c r="J73" s="23"/>
      <c r="K73" s="40"/>
      <c r="L73" s="23"/>
      <c r="M73" s="40"/>
      <c r="N73" s="23"/>
      <c r="O73" s="40"/>
      <c r="P73" s="40"/>
      <c r="Q73" s="40"/>
      <c r="R73" s="41"/>
      <c r="S73" s="40"/>
      <c r="T73" s="17"/>
      <c r="U73" s="40"/>
      <c r="W73" s="40"/>
      <c r="Y73" s="40"/>
      <c r="AA73" s="40"/>
      <c r="AC73" s="40"/>
      <c r="AE73" s="40"/>
      <c r="AI73" s="40"/>
      <c r="AK73" s="40"/>
      <c r="AO73" s="40"/>
      <c r="AQ73" s="40"/>
      <c r="AS73" s="40"/>
      <c r="AU73" s="40"/>
      <c r="AW73" s="40"/>
      <c r="AY73" s="40"/>
      <c r="BA73" s="40"/>
      <c r="BC73" s="40"/>
      <c r="BE73" s="40"/>
      <c r="BG73" s="40"/>
      <c r="BI73" s="40"/>
      <c r="BK73" s="40"/>
      <c r="BM73" s="40"/>
    </row>
    <row r="74" spans="1:65" s="4" customFormat="1" ht="12" customHeight="1">
      <c r="B74" s="109" t="s">
        <v>134</v>
      </c>
      <c r="D74" s="64"/>
      <c r="E74" s="7"/>
      <c r="G74" s="40"/>
      <c r="H74" s="23"/>
      <c r="I74" s="40"/>
      <c r="J74" s="23"/>
      <c r="K74" s="40"/>
      <c r="L74" s="23"/>
      <c r="M74" s="40"/>
      <c r="N74" s="23"/>
      <c r="O74" s="40"/>
      <c r="P74" s="40"/>
      <c r="Q74" s="40"/>
      <c r="R74" s="41"/>
      <c r="S74" s="40"/>
      <c r="T74" s="17"/>
      <c r="U74" s="40"/>
      <c r="W74" s="40"/>
      <c r="Y74" s="40"/>
      <c r="AA74" s="40"/>
      <c r="AC74" s="40"/>
      <c r="AE74" s="40"/>
      <c r="AI74" s="40"/>
      <c r="AK74" s="40"/>
      <c r="AO74" s="40"/>
      <c r="AQ74" s="40"/>
      <c r="AS74" s="40"/>
      <c r="AU74" s="40"/>
      <c r="AW74" s="40"/>
      <c r="AY74" s="40"/>
      <c r="BA74" s="40"/>
      <c r="BC74" s="40"/>
      <c r="BE74" s="40"/>
      <c r="BG74" s="40"/>
      <c r="BI74" s="40"/>
      <c r="BK74" s="40"/>
      <c r="BM74" s="40"/>
    </row>
    <row r="75" spans="1:65" s="4" customFormat="1" ht="12" customHeight="1">
      <c r="B75" s="101" t="s">
        <v>69</v>
      </c>
      <c r="E75" s="7"/>
      <c r="G75" s="40"/>
      <c r="H75" s="23"/>
      <c r="I75" s="40"/>
      <c r="J75" s="23"/>
      <c r="K75" s="40"/>
      <c r="L75" s="23"/>
      <c r="M75" s="40"/>
      <c r="N75" s="23"/>
      <c r="O75" s="40"/>
      <c r="P75" s="40"/>
      <c r="Q75" s="40"/>
      <c r="R75" s="41"/>
      <c r="S75" s="40"/>
      <c r="T75" s="17"/>
      <c r="U75" s="40"/>
      <c r="W75" s="40"/>
      <c r="Y75" s="40"/>
      <c r="AA75" s="40"/>
      <c r="AC75" s="40"/>
      <c r="AE75" s="40"/>
      <c r="AI75" s="40"/>
      <c r="AK75" s="40"/>
      <c r="AO75" s="40"/>
      <c r="AQ75" s="40"/>
      <c r="AS75" s="40"/>
      <c r="AU75" s="40"/>
      <c r="AW75" s="40"/>
      <c r="AY75" s="40"/>
      <c r="BA75" s="40"/>
      <c r="BC75" s="40"/>
      <c r="BE75" s="40"/>
      <c r="BG75" s="40"/>
      <c r="BI75" s="40"/>
      <c r="BK75" s="40"/>
      <c r="BM75" s="40"/>
    </row>
    <row r="76" spans="1:65" s="4" customFormat="1" ht="12" customHeight="1">
      <c r="B76" s="103" t="s">
        <v>72</v>
      </c>
      <c r="E76" s="7"/>
      <c r="G76" s="40"/>
      <c r="H76" s="23"/>
      <c r="I76" s="40"/>
      <c r="J76" s="23"/>
      <c r="K76" s="40"/>
      <c r="L76" s="23"/>
      <c r="M76" s="40"/>
      <c r="N76" s="23"/>
      <c r="O76" s="40"/>
      <c r="P76" s="40"/>
      <c r="Q76" s="40"/>
      <c r="R76" s="41"/>
      <c r="S76" s="40"/>
      <c r="T76" s="17"/>
      <c r="U76" s="40"/>
      <c r="W76" s="40"/>
      <c r="Y76" s="40"/>
      <c r="AA76" s="40"/>
      <c r="AC76" s="40"/>
      <c r="AE76" s="40"/>
      <c r="AI76" s="40"/>
      <c r="AK76" s="40"/>
      <c r="AO76" s="40"/>
      <c r="AQ76" s="40"/>
      <c r="AS76" s="40"/>
      <c r="AU76" s="40"/>
      <c r="AW76" s="40"/>
      <c r="AY76" s="40"/>
      <c r="BA76" s="40"/>
      <c r="BC76" s="40"/>
      <c r="BE76" s="40"/>
      <c r="BG76" s="40"/>
      <c r="BI76" s="40"/>
      <c r="BK76" s="40"/>
      <c r="BM76" s="40"/>
    </row>
    <row r="77" spans="1:65" customFormat="1" ht="12" customHeight="1">
      <c r="A77" s="4"/>
      <c r="B77" s="3"/>
      <c r="AM77" s="28"/>
    </row>
    <row r="78" spans="1:65" customFormat="1" ht="12.75" customHeight="1">
      <c r="A78" s="28"/>
      <c r="B78" s="47" t="s">
        <v>131</v>
      </c>
      <c r="AM78" s="28"/>
    </row>
    <row r="79" spans="1:65" customFormat="1" ht="12.75" customHeight="1">
      <c r="A79" s="28"/>
      <c r="B79" s="47" t="s">
        <v>48</v>
      </c>
      <c r="AM79" s="28"/>
    </row>
    <row r="80" spans="1:65" customFormat="1" ht="12.75" customHeight="1">
      <c r="A80" s="28"/>
      <c r="B80" s="47" t="s">
        <v>55</v>
      </c>
      <c r="AM80" s="28"/>
    </row>
    <row r="81" spans="1:39" customFormat="1" ht="12.75" customHeight="1">
      <c r="A81" s="28"/>
      <c r="B81" s="47" t="s">
        <v>47</v>
      </c>
      <c r="AM81" s="28"/>
    </row>
    <row r="82" spans="1:39" customFormat="1" ht="12.75" customHeight="1">
      <c r="A82" s="28"/>
      <c r="B82" s="28" t="s">
        <v>27</v>
      </c>
      <c r="AM82" s="28"/>
    </row>
    <row r="83" spans="1:39" customFormat="1" ht="12.75" customHeight="1">
      <c r="A83" s="28"/>
      <c r="B83" s="28" t="s">
        <v>50</v>
      </c>
      <c r="AM83" s="28"/>
    </row>
    <row r="84" spans="1:39" customFormat="1" ht="12.75" customHeight="1">
      <c r="A84" s="28"/>
      <c r="B84" s="28" t="s">
        <v>28</v>
      </c>
      <c r="AM84" s="28"/>
    </row>
    <row r="85" spans="1:39" customFormat="1" ht="12.75" customHeight="1">
      <c r="A85" s="28"/>
      <c r="B85" s="28" t="s">
        <v>151</v>
      </c>
      <c r="AM85" s="28"/>
    </row>
    <row r="86" spans="1:39" customFormat="1" ht="12.75" customHeight="1">
      <c r="A86" s="28"/>
      <c r="B86" s="28"/>
      <c r="AM86" s="28"/>
    </row>
    <row r="87" spans="1:39" customFormat="1" ht="12.75" customHeight="1">
      <c r="A87" s="28"/>
      <c r="B87" s="28" t="s">
        <v>155</v>
      </c>
      <c r="AM87" s="28"/>
    </row>
    <row r="88" spans="1:39" customFormat="1" ht="12.75" customHeight="1">
      <c r="A88" s="28"/>
      <c r="B88" s="28" t="s">
        <v>152</v>
      </c>
      <c r="AM88" s="28"/>
    </row>
    <row r="89" spans="1:39" customFormat="1" ht="12.75" customHeight="1">
      <c r="A89" s="28"/>
      <c r="B89" s="28" t="s">
        <v>51</v>
      </c>
      <c r="AM89" s="28"/>
    </row>
    <row r="90" spans="1:39" customFormat="1" ht="12.75" customHeight="1">
      <c r="A90" s="28"/>
      <c r="B90" s="28" t="s">
        <v>29</v>
      </c>
      <c r="AM90" s="28"/>
    </row>
    <row r="91" spans="1:39" customFormat="1" ht="12.75" customHeight="1">
      <c r="A91" s="28"/>
      <c r="B91" s="28" t="s">
        <v>153</v>
      </c>
      <c r="AM91" s="28"/>
    </row>
    <row r="92" spans="1:39" customFormat="1" ht="12.75" customHeight="1">
      <c r="A92" s="28"/>
      <c r="B92" s="28" t="s">
        <v>52</v>
      </c>
      <c r="AM92" s="28"/>
    </row>
    <row r="93" spans="1:39" customFormat="1" ht="12.75" customHeight="1">
      <c r="A93" s="28"/>
      <c r="B93" s="28" t="s">
        <v>150</v>
      </c>
      <c r="AM93" s="28"/>
    </row>
    <row r="94" spans="1:39" customFormat="1" ht="12.75" customHeight="1">
      <c r="A94" s="28"/>
      <c r="B94" s="28" t="s">
        <v>30</v>
      </c>
      <c r="AM94" s="28"/>
    </row>
    <row r="95" spans="1:39" customFormat="1" ht="12.75" customHeight="1">
      <c r="A95" s="28"/>
      <c r="B95" s="28" t="s">
        <v>53</v>
      </c>
      <c r="AM95" s="28"/>
    </row>
    <row r="96" spans="1:39" customFormat="1" ht="12.75" customHeight="1">
      <c r="A96" s="28"/>
      <c r="B96" s="28" t="s">
        <v>54</v>
      </c>
      <c r="AM96" s="28"/>
    </row>
    <row r="97" spans="1:39" customFormat="1" ht="12.75" customHeight="1">
      <c r="A97" s="28"/>
      <c r="B97" s="28" t="s">
        <v>154</v>
      </c>
      <c r="AM97" s="28"/>
    </row>
    <row r="98" spans="1:39" customFormat="1" ht="12.75" customHeight="1">
      <c r="A98" s="28"/>
      <c r="B98" s="47" t="s">
        <v>31</v>
      </c>
      <c r="AM98" s="28"/>
    </row>
    <row r="99" spans="1:39">
      <c r="B99" s="28" t="s">
        <v>32</v>
      </c>
    </row>
    <row r="100" spans="1:39">
      <c r="B100" s="28" t="s">
        <v>132</v>
      </c>
    </row>
  </sheetData>
  <pageMargins left="0.5" right="0.5" top="0.5" bottom="0.5" header="0.3" footer="0.3"/>
  <pageSetup orientation="portrait" r:id="rId1"/>
  <headerFooter>
    <oddFooter>&amp;LCopyright © 2025 Full Picture Investment LLC patent pending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03351-9ECD-453B-817E-FA79862FE86D}">
  <sheetPr codeName="Sheet5">
    <pageSetUpPr autoPageBreaks="0"/>
  </sheetPr>
  <dimension ref="A1:BO67"/>
  <sheetViews>
    <sheetView showGridLines="0" showRowColHeaders="0" zoomScaleNormal="100" workbookViewId="0">
      <selection activeCell="A2" sqref="A2"/>
    </sheetView>
  </sheetViews>
  <sheetFormatPr defaultColWidth="9.140625" defaultRowHeight="12.75"/>
  <cols>
    <col min="1" max="1" width="1.42578125" style="28" customWidth="1"/>
    <col min="2" max="2" width="3.85546875" style="28" customWidth="1"/>
    <col min="3" max="3" width="12.5703125" style="28" customWidth="1"/>
    <col min="4" max="4" width="15.5703125" style="28" customWidth="1"/>
    <col min="5" max="5" width="5.28515625" style="28" customWidth="1"/>
    <col min="6" max="6" width="0.85546875" style="28" customWidth="1"/>
    <col min="7" max="7" width="6.7109375" style="28" customWidth="1"/>
    <col min="8" max="8" width="0.85546875" style="28" customWidth="1"/>
    <col min="9" max="9" width="6.7109375" style="28" customWidth="1"/>
    <col min="10" max="10" width="0.85546875" style="28" customWidth="1"/>
    <col min="11" max="11" width="6.7109375" style="28" customWidth="1"/>
    <col min="12" max="12" width="0.85546875" style="28" customWidth="1"/>
    <col min="13" max="13" width="6.7109375" style="28" customWidth="1"/>
    <col min="14" max="14" width="0.85546875" style="28" customWidth="1"/>
    <col min="15" max="15" width="6.7109375" style="28" customWidth="1"/>
    <col min="16" max="16" width="0.85546875" style="28" customWidth="1"/>
    <col min="17" max="17" width="6.7109375" style="28" customWidth="1"/>
    <col min="18" max="18" width="0.85546875" style="28" customWidth="1"/>
    <col min="19" max="19" width="6.7109375" style="28" customWidth="1"/>
    <col min="20" max="20" width="0.85546875" style="28" customWidth="1"/>
    <col min="21" max="21" width="6.7109375" style="28" customWidth="1"/>
    <col min="22" max="22" width="0.85546875" style="28" customWidth="1"/>
    <col min="23" max="23" width="6.7109375" style="28" customWidth="1"/>
    <col min="24" max="24" width="0.85546875" style="28" customWidth="1"/>
    <col min="25" max="25" width="6.7109375" style="28" customWidth="1"/>
    <col min="26" max="26" width="0.85546875" style="28" customWidth="1"/>
    <col min="27" max="27" width="6.7109375" style="28" customWidth="1"/>
    <col min="28" max="28" width="0.85546875" style="28" customWidth="1"/>
    <col min="29" max="29" width="6.7109375" style="28" customWidth="1"/>
    <col min="30" max="30" width="0.85546875" style="28" customWidth="1"/>
    <col min="31" max="31" width="6.7109375" style="28" customWidth="1"/>
    <col min="32" max="32" width="0.85546875" style="28" customWidth="1"/>
    <col min="33" max="33" width="6.7109375" style="28" customWidth="1"/>
    <col min="34" max="34" width="0.85546875" style="28" customWidth="1"/>
    <col min="35" max="35" width="6.7109375" style="28" customWidth="1"/>
    <col min="36" max="36" width="0.85546875" style="28" customWidth="1"/>
    <col min="37" max="37" width="6.7109375" style="28" customWidth="1"/>
    <col min="38" max="38" width="0.85546875" style="28" customWidth="1"/>
    <col min="39" max="39" width="6.7109375" style="28" customWidth="1"/>
    <col min="40" max="40" width="0.85546875" style="28" customWidth="1"/>
    <col min="41" max="41" width="6.7109375" style="28" customWidth="1"/>
    <col min="42" max="42" width="0.85546875" style="28" customWidth="1"/>
    <col min="43" max="43" width="6.7109375" style="28" customWidth="1"/>
    <col min="44" max="44" width="0.85546875" style="28" customWidth="1"/>
    <col min="45" max="45" width="6.7109375" style="28" customWidth="1"/>
    <col min="46" max="46" width="0.85546875" style="28" customWidth="1"/>
    <col min="47" max="47" width="6.7109375" style="28" customWidth="1"/>
    <col min="48" max="48" width="0.85546875" style="28" customWidth="1"/>
    <col min="49" max="49" width="6.7109375" style="28" customWidth="1"/>
    <col min="50" max="50" width="0.85546875" style="28" customWidth="1"/>
    <col min="51" max="51" width="6.7109375" style="28" customWidth="1"/>
    <col min="52" max="52" width="0.85546875" style="28" customWidth="1"/>
    <col min="53" max="53" width="6.7109375" style="28" customWidth="1"/>
    <col min="54" max="54" width="0.85546875" style="28" customWidth="1"/>
    <col min="55" max="55" width="6.7109375" style="28" customWidth="1"/>
    <col min="56" max="56" width="0.85546875" style="28" customWidth="1"/>
    <col min="57" max="57" width="6.7109375" style="28" customWidth="1"/>
    <col min="58" max="58" width="0.85546875" style="28" customWidth="1"/>
    <col min="59" max="59" width="6.7109375" style="28" customWidth="1"/>
    <col min="60" max="60" width="0.85546875" style="28" customWidth="1"/>
    <col min="61" max="61" width="6.7109375" style="28" customWidth="1"/>
    <col min="62" max="62" width="0.85546875" style="28" customWidth="1"/>
    <col min="63" max="63" width="6.7109375" style="28" customWidth="1"/>
    <col min="64" max="64" width="0.85546875" style="28" customWidth="1"/>
    <col min="65" max="65" width="6.7109375" style="28" customWidth="1"/>
    <col min="66" max="66" width="0.85546875" style="28" customWidth="1"/>
    <col min="67" max="67" width="6.7109375" style="28" customWidth="1"/>
    <col min="68" max="16384" width="9.140625" style="28"/>
  </cols>
  <sheetData>
    <row r="1" spans="1:43" ht="23.25" customHeight="1">
      <c r="A1" s="54" t="s">
        <v>144</v>
      </c>
      <c r="U1" s="88"/>
    </row>
    <row r="2" spans="1:43" ht="6" customHeight="1">
      <c r="U2" s="88"/>
    </row>
    <row r="3" spans="1:43" ht="13.5" customHeight="1">
      <c r="B3" s="27" t="s">
        <v>20</v>
      </c>
      <c r="U3" s="88"/>
    </row>
    <row r="4" spans="1:43" ht="12" customHeight="1">
      <c r="A4" s="28" t="s">
        <v>57</v>
      </c>
      <c r="B4" s="3">
        <v>1</v>
      </c>
      <c r="C4" s="95" t="s">
        <v>2</v>
      </c>
      <c r="D4" s="30"/>
      <c r="E4" s="29" t="s">
        <v>18</v>
      </c>
      <c r="F4" s="31"/>
      <c r="G4" s="96">
        <v>700</v>
      </c>
      <c r="I4" s="33"/>
      <c r="U4" s="88"/>
    </row>
    <row r="5" spans="1:43" ht="12" customHeight="1">
      <c r="A5" s="28" t="s">
        <v>57</v>
      </c>
      <c r="B5" s="3">
        <v>2</v>
      </c>
      <c r="C5" s="63" t="s">
        <v>49</v>
      </c>
      <c r="D5" s="30"/>
      <c r="E5" s="29" t="s">
        <v>18</v>
      </c>
      <c r="F5" s="31"/>
      <c r="G5" s="90">
        <v>0.10551789993810599</v>
      </c>
      <c r="H5" s="67"/>
      <c r="I5" s="33"/>
      <c r="U5" s="88"/>
      <c r="W5" s="88"/>
      <c r="X5" s="44"/>
    </row>
    <row r="6" spans="1:43" ht="12" customHeight="1">
      <c r="B6" s="3">
        <v>3</v>
      </c>
      <c r="C6" s="30" t="s">
        <v>19</v>
      </c>
      <c r="D6" s="30"/>
      <c r="E6" s="29" t="s">
        <v>18</v>
      </c>
      <c r="F6" s="31"/>
      <c r="G6" s="74">
        <v>0.7</v>
      </c>
      <c r="U6" s="88"/>
    </row>
    <row r="7" spans="1:43" ht="12" customHeight="1">
      <c r="B7" s="3">
        <v>4</v>
      </c>
      <c r="C7" s="30" t="s">
        <v>14</v>
      </c>
      <c r="D7" s="30"/>
      <c r="E7" s="29" t="s">
        <v>18</v>
      </c>
      <c r="F7" s="31"/>
      <c r="G7" s="75">
        <v>0.04</v>
      </c>
      <c r="U7" s="88"/>
    </row>
    <row r="8" spans="1:43" ht="12" customHeight="1">
      <c r="B8" s="3">
        <v>5</v>
      </c>
      <c r="C8" s="30" t="s">
        <v>13</v>
      </c>
      <c r="D8" s="30"/>
      <c r="E8" s="29" t="s">
        <v>18</v>
      </c>
      <c r="F8" s="31"/>
      <c r="G8" s="75">
        <v>0.21</v>
      </c>
    </row>
    <row r="9" spans="1:43" ht="12" customHeight="1">
      <c r="A9" s="28" t="s">
        <v>57</v>
      </c>
      <c r="B9" s="3">
        <v>6</v>
      </c>
      <c r="C9" s="100" t="s">
        <v>66</v>
      </c>
      <c r="D9" s="30"/>
      <c r="E9" s="35" t="s">
        <v>18</v>
      </c>
      <c r="F9" s="31"/>
      <c r="G9" s="76">
        <v>8</v>
      </c>
    </row>
    <row r="10" spans="1:43" ht="13.5" customHeight="1">
      <c r="A10" s="28" t="s">
        <v>57</v>
      </c>
      <c r="B10" s="3">
        <v>7</v>
      </c>
      <c r="C10" s="30" t="s">
        <v>35</v>
      </c>
      <c r="D10" s="30"/>
      <c r="E10" s="29" t="s">
        <v>18</v>
      </c>
      <c r="F10" s="31"/>
      <c r="G10" s="75">
        <v>0.05</v>
      </c>
    </row>
    <row r="11" spans="1:43" ht="6" customHeight="1">
      <c r="B11" s="3"/>
      <c r="C11" s="2"/>
      <c r="F11" s="34"/>
      <c r="G11" s="26"/>
    </row>
    <row r="12" spans="1:43" ht="13.5" customHeight="1">
      <c r="B12" s="80" t="s">
        <v>37</v>
      </c>
      <c r="F12" s="34"/>
      <c r="G12" s="34"/>
      <c r="U12" s="4"/>
      <c r="V12" s="4"/>
      <c r="W12" s="4"/>
      <c r="X12" s="4"/>
      <c r="Y12" s="4"/>
      <c r="Z12" s="4"/>
      <c r="AB12" s="4"/>
      <c r="AC12" s="4"/>
    </row>
    <row r="13" spans="1:43" ht="12.75" customHeight="1" thickBot="1">
      <c r="A13" s="28" t="s">
        <v>57</v>
      </c>
      <c r="B13" s="3">
        <v>8</v>
      </c>
      <c r="C13" s="30" t="s">
        <v>15</v>
      </c>
      <c r="D13" s="30"/>
      <c r="E13" s="35" t="s">
        <v>101</v>
      </c>
      <c r="F13" s="31"/>
      <c r="G13" s="36">
        <f>G5*(1-G6)/(1-G8)+G6*G7</f>
        <v>6.8070088584090888E-2</v>
      </c>
      <c r="U13" s="4"/>
      <c r="V13" s="4"/>
      <c r="W13" s="4"/>
      <c r="X13" s="4"/>
      <c r="Y13" s="4"/>
      <c r="Z13" s="4"/>
      <c r="AB13" s="4"/>
      <c r="AC13" s="4"/>
    </row>
    <row r="14" spans="1:43" ht="6" customHeight="1" thickTop="1">
      <c r="B14" s="3"/>
      <c r="C14" s="30"/>
      <c r="D14" s="30"/>
      <c r="E14" s="35"/>
      <c r="F14" s="31"/>
      <c r="G14" s="37"/>
      <c r="U14" s="4"/>
      <c r="V14" s="4"/>
      <c r="W14" s="4"/>
      <c r="X14" s="4"/>
      <c r="Y14" s="4"/>
      <c r="Z14" s="4"/>
      <c r="AB14" s="4"/>
      <c r="AC14" s="4"/>
    </row>
    <row r="15" spans="1:43" ht="12.75" customHeight="1">
      <c r="B15" s="27" t="s">
        <v>65</v>
      </c>
      <c r="C15" s="30"/>
      <c r="D15" s="30"/>
      <c r="E15" s="35"/>
      <c r="F15" s="31"/>
      <c r="G15" s="37"/>
      <c r="H15" s="34"/>
      <c r="I15" s="34"/>
      <c r="J15" s="34"/>
      <c r="AQ15" s="88"/>
    </row>
    <row r="16" spans="1:43" ht="12" customHeight="1">
      <c r="A16" s="28" t="s">
        <v>57</v>
      </c>
      <c r="B16" s="3">
        <v>9</v>
      </c>
      <c r="C16" s="30" t="s">
        <v>16</v>
      </c>
      <c r="G16" s="98">
        <f>1/PMT(G13,G9,-1)*G5/(1-1/(1+G5)^G9)*(1-(1+IF(G5&lt;&gt;G10,G10,G10-0.000000001))^G9/(1+G5)^G9)/IF(G5&lt;&gt;G10,G5-G10,0.000000001)</f>
        <v>7.0000000000481117</v>
      </c>
      <c r="I16" s="33" t="s">
        <v>142</v>
      </c>
    </row>
    <row r="17" spans="1:67" ht="13.5" customHeight="1" thickBot="1">
      <c r="B17" s="3">
        <v>10</v>
      </c>
      <c r="C17" s="63" t="s">
        <v>34</v>
      </c>
      <c r="D17" s="30"/>
      <c r="E17" s="43"/>
      <c r="F17" s="31"/>
      <c r="G17" s="97">
        <f>G4/G16</f>
        <v>99.999999999312692</v>
      </c>
      <c r="I17" s="99" t="s">
        <v>127</v>
      </c>
      <c r="K17" s="48"/>
    </row>
    <row r="18" spans="1:67" ht="9" customHeight="1" thickTop="1">
      <c r="B18" s="3"/>
      <c r="C18" s="30"/>
      <c r="D18" s="30"/>
      <c r="E18" s="29"/>
      <c r="F18" s="31"/>
      <c r="G18" s="45"/>
      <c r="H18" s="46"/>
    </row>
    <row r="19" spans="1:67" ht="18" customHeight="1">
      <c r="A19" s="57" t="s">
        <v>164</v>
      </c>
      <c r="D19" s="30"/>
      <c r="E19" s="58"/>
      <c r="F19" s="31"/>
      <c r="G19" s="32"/>
      <c r="I19" s="33"/>
    </row>
    <row r="20" spans="1:67" ht="3" customHeight="1">
      <c r="B20" s="1"/>
      <c r="U20" s="88"/>
      <c r="W20" s="88"/>
    </row>
    <row r="21" spans="1:67" s="4" customFormat="1" ht="18" customHeight="1">
      <c r="B21" s="12" t="s">
        <v>44</v>
      </c>
      <c r="C21" s="13"/>
      <c r="D21" s="13"/>
      <c r="E21" s="14"/>
      <c r="H21" s="16"/>
      <c r="I21" s="52"/>
      <c r="J21" s="16"/>
      <c r="K21" s="16"/>
      <c r="L21" s="16"/>
      <c r="M21" s="16"/>
      <c r="N21" s="16"/>
      <c r="O21" s="16"/>
      <c r="P21" s="52"/>
      <c r="R21" s="17"/>
      <c r="S21" s="17"/>
      <c r="T21" s="17"/>
      <c r="U21" s="17"/>
      <c r="W21" s="88"/>
    </row>
    <row r="22" spans="1:67" s="4" customFormat="1" ht="12.75" customHeight="1" thickBot="1">
      <c r="B22" s="3">
        <v>11</v>
      </c>
      <c r="C22" s="115" t="s">
        <v>169</v>
      </c>
      <c r="E22" s="55"/>
      <c r="G22" s="66">
        <f>IRR(G49:BO49,G5)</f>
        <v>0.10551789993810656</v>
      </c>
      <c r="H22" s="16"/>
      <c r="I22" s="42" t="s">
        <v>120</v>
      </c>
      <c r="J22" s="16"/>
      <c r="K22" s="16"/>
      <c r="L22" s="16"/>
      <c r="M22" s="16"/>
      <c r="N22" s="16"/>
      <c r="O22" s="16"/>
      <c r="P22" s="51"/>
      <c r="R22" s="17"/>
      <c r="S22" s="17"/>
      <c r="T22" s="17"/>
      <c r="U22" s="17"/>
      <c r="W22" s="88"/>
    </row>
    <row r="23" spans="1:67" s="4" customFormat="1" ht="12.75" customHeight="1" thickTop="1" thickBot="1">
      <c r="B23" s="3">
        <v>12</v>
      </c>
      <c r="C23" s="115" t="s">
        <v>178</v>
      </c>
      <c r="E23" s="55"/>
      <c r="G23" s="66">
        <f>NPV(G22,I52:BO52)/NPV(G22,I51:BO51)</f>
        <v>0.10551789993810649</v>
      </c>
      <c r="H23" s="16"/>
      <c r="I23" s="42" t="s">
        <v>121</v>
      </c>
      <c r="J23" s="16"/>
      <c r="K23" s="16"/>
      <c r="L23" s="16"/>
      <c r="M23" s="16"/>
      <c r="N23" s="16"/>
      <c r="O23" s="16"/>
      <c r="P23" s="51"/>
      <c r="R23" s="17"/>
      <c r="S23" s="17"/>
      <c r="T23" s="17"/>
      <c r="U23" s="17"/>
      <c r="W23" s="88"/>
    </row>
    <row r="24" spans="1:67" s="4" customFormat="1" ht="12.75" customHeight="1" thickTop="1" thickBot="1">
      <c r="B24" s="3">
        <v>13</v>
      </c>
      <c r="C24" s="56" t="s">
        <v>39</v>
      </c>
      <c r="G24" s="69">
        <f>NPV(G22,I49:BO49)</f>
        <v>209.99999999999994</v>
      </c>
      <c r="H24" s="16"/>
      <c r="I24" s="42" t="s">
        <v>122</v>
      </c>
      <c r="J24" s="16"/>
      <c r="K24" s="16"/>
      <c r="L24" s="16"/>
      <c r="M24" s="16"/>
      <c r="N24" s="16"/>
      <c r="O24" s="16"/>
      <c r="P24" s="51"/>
      <c r="R24" s="17"/>
      <c r="S24" s="17"/>
      <c r="T24" s="17"/>
      <c r="U24" s="17"/>
      <c r="W24" s="88"/>
      <c r="Z24" s="28"/>
      <c r="AA24" s="28"/>
      <c r="AB24" s="28"/>
      <c r="AC24" s="28"/>
    </row>
    <row r="25" spans="1:67" s="4" customFormat="1" ht="12.75" customHeight="1" thickTop="1" thickBot="1">
      <c r="B25" s="3">
        <v>14</v>
      </c>
      <c r="C25" s="86" t="s">
        <v>58</v>
      </c>
      <c r="G25" s="70">
        <f>G56</f>
        <v>0.3000000000000001</v>
      </c>
      <c r="H25" s="16"/>
      <c r="I25" s="42" t="s">
        <v>118</v>
      </c>
      <c r="J25" s="16"/>
      <c r="K25" s="16"/>
      <c r="L25" s="16"/>
      <c r="M25" s="16"/>
      <c r="W25" s="88"/>
    </row>
    <row r="26" spans="1:67" s="4" customFormat="1" ht="13.5" customHeight="1" thickTop="1" thickBot="1">
      <c r="B26" s="3">
        <v>15</v>
      </c>
      <c r="C26" s="105" t="s">
        <v>73</v>
      </c>
      <c r="G26" s="71">
        <f ca="1">OFFSET(G54,0,G9*2,1,1)</f>
        <v>1.1368683772161603E-13</v>
      </c>
      <c r="H26" s="16"/>
      <c r="I26" s="42" t="str">
        <f>"Line [37], period "&amp;G9&amp;"    (should be zero)"</f>
        <v>Line [37], period 8    (should be zero)</v>
      </c>
      <c r="J26" s="16"/>
      <c r="K26" s="16"/>
      <c r="L26" s="16"/>
      <c r="M26" s="16"/>
      <c r="W26" s="88"/>
    </row>
    <row r="27" spans="1:67" s="4" customFormat="1" ht="3" customHeight="1" thickTop="1">
      <c r="B27" s="3"/>
      <c r="E27" s="7"/>
      <c r="G27" s="40"/>
      <c r="H27" s="23"/>
      <c r="I27" s="40"/>
      <c r="J27" s="23"/>
      <c r="K27" s="40"/>
      <c r="L27" s="23"/>
      <c r="M27" s="40"/>
      <c r="N27" s="23"/>
      <c r="O27" s="40"/>
      <c r="P27" s="40"/>
      <c r="Q27" s="40"/>
      <c r="R27" s="41"/>
      <c r="S27" s="40"/>
      <c r="T27" s="17"/>
      <c r="U27" s="40"/>
      <c r="W27" s="89"/>
      <c r="AA27" s="40"/>
      <c r="AC27" s="40"/>
      <c r="AE27" s="40"/>
      <c r="AG27" s="40"/>
      <c r="AI27" s="40"/>
      <c r="AK27" s="40"/>
      <c r="AM27" s="40"/>
      <c r="AO27" s="40"/>
      <c r="AQ27" s="40"/>
      <c r="AS27" s="40"/>
      <c r="AU27" s="40"/>
      <c r="AW27" s="40"/>
      <c r="AY27" s="40"/>
      <c r="BA27" s="40"/>
      <c r="BC27" s="40"/>
      <c r="BE27" s="40"/>
      <c r="BG27" s="40"/>
      <c r="BI27" s="40"/>
      <c r="BK27" s="40"/>
      <c r="BM27" s="40"/>
    </row>
    <row r="28" spans="1:67" s="4" customFormat="1" ht="18" customHeight="1">
      <c r="B28" s="12" t="s">
        <v>74</v>
      </c>
      <c r="C28" s="13"/>
      <c r="D28" s="13"/>
      <c r="E28" s="14"/>
      <c r="F28" s="13"/>
      <c r="G28" s="59"/>
      <c r="H28" s="23"/>
      <c r="I28" s="40"/>
      <c r="J28" s="23"/>
      <c r="K28" s="40"/>
      <c r="L28" s="23"/>
      <c r="M28" s="40"/>
      <c r="N28" s="23"/>
      <c r="O28" s="40"/>
      <c r="P28" s="40"/>
      <c r="Q28" s="40"/>
      <c r="R28" s="41"/>
      <c r="S28" s="40"/>
      <c r="T28" s="17"/>
      <c r="U28" s="40"/>
      <c r="W28" s="89"/>
      <c r="AA28" s="40"/>
      <c r="AC28" s="40"/>
      <c r="AE28" s="40"/>
      <c r="AG28" s="40"/>
      <c r="AI28" s="40"/>
      <c r="AK28" s="40"/>
      <c r="AM28" s="40"/>
      <c r="AO28" s="40"/>
      <c r="AQ28" s="40"/>
      <c r="AS28" s="40"/>
      <c r="AU28" s="40"/>
      <c r="AW28" s="40"/>
      <c r="AY28" s="40"/>
      <c r="BA28" s="40"/>
      <c r="BC28" s="40"/>
      <c r="BE28" s="40"/>
      <c r="BG28" s="40"/>
      <c r="BI28" s="40"/>
      <c r="BK28" s="40"/>
      <c r="BM28" s="40"/>
    </row>
    <row r="29" spans="1:67" s="4" customFormat="1" ht="13.5" customHeight="1">
      <c r="B29" s="5" t="s">
        <v>0</v>
      </c>
      <c r="G29" s="81">
        <v>0</v>
      </c>
      <c r="H29" s="83"/>
      <c r="I29" s="81">
        <f>G29+1</f>
        <v>1</v>
      </c>
      <c r="J29" s="83"/>
      <c r="K29" s="81">
        <f>I29+1</f>
        <v>2</v>
      </c>
      <c r="L29" s="83"/>
      <c r="M29" s="81">
        <f>K29+1</f>
        <v>3</v>
      </c>
      <c r="N29" s="83"/>
      <c r="O29" s="81">
        <f>M29+1</f>
        <v>4</v>
      </c>
      <c r="P29" s="83"/>
      <c r="Q29" s="81">
        <f>O29+1</f>
        <v>5</v>
      </c>
      <c r="R29" s="84"/>
      <c r="S29" s="81">
        <f>Q29+1</f>
        <v>6</v>
      </c>
      <c r="T29" s="84"/>
      <c r="U29" s="81">
        <f>S29+1</f>
        <v>7</v>
      </c>
      <c r="V29" s="85"/>
      <c r="W29" s="81">
        <f>U29+1</f>
        <v>8</v>
      </c>
      <c r="X29" s="85"/>
      <c r="Y29" s="81">
        <f>W29+1</f>
        <v>9</v>
      </c>
      <c r="Z29" s="85"/>
      <c r="AA29" s="81">
        <f>Y29+1</f>
        <v>10</v>
      </c>
      <c r="AB29" s="85"/>
      <c r="AC29" s="81">
        <f>AA29+1</f>
        <v>11</v>
      </c>
      <c r="AD29" s="85"/>
      <c r="AE29" s="81">
        <f>AC29+1</f>
        <v>12</v>
      </c>
      <c r="AF29" s="85"/>
      <c r="AG29" s="81">
        <f>AE29+1</f>
        <v>13</v>
      </c>
      <c r="AH29" s="85"/>
      <c r="AI29" s="81">
        <f>AG29+1</f>
        <v>14</v>
      </c>
      <c r="AJ29" s="85"/>
      <c r="AK29" s="81">
        <f>AI29+1</f>
        <v>15</v>
      </c>
      <c r="AL29" s="85"/>
      <c r="AM29" s="81">
        <f>AK29+1</f>
        <v>16</v>
      </c>
      <c r="AN29" s="85"/>
      <c r="AO29" s="81">
        <f>AM29+1</f>
        <v>17</v>
      </c>
      <c r="AP29" s="85"/>
      <c r="AQ29" s="81">
        <f>AO29+1</f>
        <v>18</v>
      </c>
      <c r="AR29" s="85"/>
      <c r="AS29" s="81">
        <f>AQ29+1</f>
        <v>19</v>
      </c>
      <c r="AT29" s="85"/>
      <c r="AU29" s="81">
        <f>AS29+1</f>
        <v>20</v>
      </c>
      <c r="AV29" s="85"/>
      <c r="AW29" s="81">
        <f>AU29+1</f>
        <v>21</v>
      </c>
      <c r="AX29" s="85"/>
      <c r="AY29" s="81">
        <f>AW29+1</f>
        <v>22</v>
      </c>
      <c r="AZ29" s="85"/>
      <c r="BA29" s="81">
        <f>AY29+1</f>
        <v>23</v>
      </c>
      <c r="BB29" s="85"/>
      <c r="BC29" s="81">
        <f>BA29+1</f>
        <v>24</v>
      </c>
      <c r="BD29" s="85"/>
      <c r="BE29" s="81">
        <f>BC29+1</f>
        <v>25</v>
      </c>
      <c r="BF29" s="85"/>
      <c r="BG29" s="81">
        <f>BE29+1</f>
        <v>26</v>
      </c>
      <c r="BH29" s="85"/>
      <c r="BI29" s="81">
        <f>BG29+1</f>
        <v>27</v>
      </c>
      <c r="BJ29" s="85"/>
      <c r="BK29" s="81">
        <f>BI29+1</f>
        <v>28</v>
      </c>
      <c r="BL29" s="85"/>
      <c r="BM29" s="81">
        <f>BK29+1</f>
        <v>29</v>
      </c>
      <c r="BN29" s="85"/>
      <c r="BO29" s="81">
        <f>BM29+1</f>
        <v>30</v>
      </c>
    </row>
    <row r="30" spans="1:67" s="4" customFormat="1" ht="12" customHeight="1">
      <c r="B30" s="49">
        <v>16</v>
      </c>
      <c r="C30" s="6" t="s">
        <v>2</v>
      </c>
      <c r="E30" s="7" t="s">
        <v>113</v>
      </c>
      <c r="G30" s="18">
        <f>G16*G17</f>
        <v>700</v>
      </c>
      <c r="H30" s="18"/>
      <c r="I30" s="18">
        <f>G30</f>
        <v>700</v>
      </c>
      <c r="J30" s="18"/>
      <c r="K30" s="18">
        <f>I30</f>
        <v>700</v>
      </c>
      <c r="L30" s="18"/>
      <c r="M30" s="18">
        <f>IF(M29&lt;=$G9,K30,"")</f>
        <v>700</v>
      </c>
      <c r="N30" s="18"/>
      <c r="O30" s="18">
        <f>IF(O29&lt;=$G9,M30,"")</f>
        <v>700</v>
      </c>
      <c r="P30" s="18"/>
      <c r="Q30" s="18">
        <f>IF(Q29&lt;=$G9,O30,"")</f>
        <v>700</v>
      </c>
      <c r="R30" s="17"/>
      <c r="S30" s="18">
        <f>IF(S29&lt;=$G9,Q30,"")</f>
        <v>700</v>
      </c>
      <c r="T30" s="17"/>
      <c r="U30" s="18">
        <f>IF(U29&lt;=$G9,S30,"")</f>
        <v>700</v>
      </c>
      <c r="V30" s="18"/>
      <c r="W30" s="18">
        <f>IF(W29&lt;=$G9,U30,"")</f>
        <v>700</v>
      </c>
      <c r="X30" s="18"/>
      <c r="Y30" s="18" t="str">
        <f>IF(Y29&lt;=$G9,W30,"")</f>
        <v/>
      </c>
      <c r="Z30" s="18"/>
      <c r="AA30" s="18" t="str">
        <f>IF(AA29&lt;=$G9,Y30,"")</f>
        <v/>
      </c>
      <c r="AB30" s="18"/>
      <c r="AC30" s="18" t="str">
        <f>IF(AC29&lt;=$G9,AA30,"")</f>
        <v/>
      </c>
      <c r="AD30" s="18"/>
      <c r="AE30" s="18" t="str">
        <f>IF(AE29&lt;=$G9,AC30,"")</f>
        <v/>
      </c>
      <c r="AG30" s="18" t="str">
        <f>IF(AG29&lt;=$G9,AE30,"")</f>
        <v/>
      </c>
      <c r="AI30" s="18" t="str">
        <f>IF(AI29&lt;=$G9,AG30,"")</f>
        <v/>
      </c>
      <c r="AK30" s="18" t="str">
        <f>IF(AK29&lt;=$G9,AI30,"")</f>
        <v/>
      </c>
      <c r="AM30" s="18" t="str">
        <f>IF(AM29&lt;=$G9,AK30,"")</f>
        <v/>
      </c>
      <c r="AO30" s="18" t="str">
        <f>IF(AO29&lt;=$G9,AM30,"")</f>
        <v/>
      </c>
      <c r="AQ30" s="18" t="str">
        <f>IF(AQ29&lt;=$G9,AO30,"")</f>
        <v/>
      </c>
      <c r="AS30" s="18" t="str">
        <f>IF(AS29&lt;=$G9,AQ30,"")</f>
        <v/>
      </c>
      <c r="AU30" s="18" t="str">
        <f>IF(AU29&lt;=$G9,AS30,"")</f>
        <v/>
      </c>
      <c r="AW30" s="18" t="str">
        <f>IF(AW29&lt;=$G9,AU30,"")</f>
        <v/>
      </c>
      <c r="AY30" s="18" t="str">
        <f>IF(AY29&lt;=$G9,AW30,"")</f>
        <v/>
      </c>
      <c r="BA30" s="18" t="str">
        <f>IF(BA29&lt;=$G9,AY30,"")</f>
        <v/>
      </c>
      <c r="BC30" s="18" t="str">
        <f>IF(BC29&lt;=$G9,BA30,"")</f>
        <v/>
      </c>
      <c r="BE30" s="18" t="str">
        <f>IF(BE29&lt;=$G9,BC30,"")</f>
        <v/>
      </c>
      <c r="BG30" s="18" t="str">
        <f>IF(BG29&lt;=$G9,BE30,"")</f>
        <v/>
      </c>
      <c r="BI30" s="18" t="str">
        <f>IF(BI29&lt;=$G9,BG30,"")</f>
        <v/>
      </c>
      <c r="BK30" s="18" t="str">
        <f>IF(BK29&lt;=$G9,BI30,"")</f>
        <v/>
      </c>
      <c r="BM30" s="18" t="str">
        <f>IF(BM29&lt;=$G9,BK30,"")</f>
        <v/>
      </c>
      <c r="BO30" s="18" t="str">
        <f>IF(BO29&lt;=$G9,BM30,"")</f>
        <v/>
      </c>
    </row>
    <row r="31" spans="1:67" s="4" customFormat="1" ht="12" customHeight="1">
      <c r="B31" s="49">
        <v>17</v>
      </c>
      <c r="C31" s="4" t="s">
        <v>10</v>
      </c>
      <c r="E31" s="7" t="s">
        <v>80</v>
      </c>
      <c r="G31" s="15"/>
      <c r="H31" s="16"/>
      <c r="I31" s="15">
        <f>G31+I38</f>
        <v>-87.5</v>
      </c>
      <c r="J31" s="17"/>
      <c r="K31" s="15">
        <f>I31+K38</f>
        <v>-175</v>
      </c>
      <c r="L31" s="16"/>
      <c r="M31" s="15">
        <f>IF(M29&lt;=$G9,K31+M38,"")</f>
        <v>-262.5</v>
      </c>
      <c r="N31" s="16"/>
      <c r="O31" s="15">
        <f>IF(O29&lt;=$G9,M31+O38,"")</f>
        <v>-350</v>
      </c>
      <c r="P31" s="16"/>
      <c r="Q31" s="15">
        <f>IF(Q29&lt;=$G9,O31+Q38,"")</f>
        <v>-437.5</v>
      </c>
      <c r="R31" s="17"/>
      <c r="S31" s="15">
        <f>IF(S29&lt;=$G9,Q31+S38,"")</f>
        <v>-525</v>
      </c>
      <c r="T31" s="17"/>
      <c r="U31" s="15">
        <f>IF(U29&lt;=$G9,S31+U38,"")</f>
        <v>-612.5</v>
      </c>
      <c r="W31" s="15">
        <f>IF(W29&lt;=$G9,U31+W38,"")</f>
        <v>-700</v>
      </c>
      <c r="Y31" s="15" t="str">
        <f>IF(Y29&lt;=$G9,W31+Y38,"")</f>
        <v/>
      </c>
      <c r="AA31" s="15" t="str">
        <f>IF(AA29&lt;=$G9,Y31+AA38,"")</f>
        <v/>
      </c>
      <c r="AC31" s="15" t="str">
        <f>IF(AC29&lt;=$G9,AA31+AC38,"")</f>
        <v/>
      </c>
      <c r="AE31" s="15" t="str">
        <f>IF(AE29&lt;=$G9,AC31+AE38,"")</f>
        <v/>
      </c>
      <c r="AG31" s="15" t="str">
        <f>IF(AG29&lt;=$G9,AE31+AG38,"")</f>
        <v/>
      </c>
      <c r="AI31" s="15" t="str">
        <f>IF(AI29&lt;=$G9,AG31+AI38,"")</f>
        <v/>
      </c>
      <c r="AK31" s="15" t="str">
        <f>IF(AK29&lt;=$G9,AI31+AK38,"")</f>
        <v/>
      </c>
      <c r="AM31" s="15" t="str">
        <f>IF(AM29&lt;=$G9,AK31+AM38,"")</f>
        <v/>
      </c>
      <c r="AO31" s="15" t="str">
        <f>IF(AO29&lt;=$G9,AM31+AO38,"")</f>
        <v/>
      </c>
      <c r="AQ31" s="15" t="str">
        <f>IF(AQ29&lt;=$G9,AO31+AQ38,"")</f>
        <v/>
      </c>
      <c r="AS31" s="15" t="str">
        <f>IF(AS29&lt;=$G9,AQ31+AS38,"")</f>
        <v/>
      </c>
      <c r="AU31" s="15" t="str">
        <f>IF(AU29&lt;=$G9,AS31+AU38,"")</f>
        <v/>
      </c>
      <c r="AW31" s="15" t="str">
        <f>IF(AW29&lt;=$G9,AU31+AW38,"")</f>
        <v/>
      </c>
      <c r="AY31" s="15" t="str">
        <f>IF(AY29&lt;=$G9,AW31+AY38,"")</f>
        <v/>
      </c>
      <c r="BA31" s="15" t="str">
        <f>IF(BA29&lt;=$G9,AY31+BA38,"")</f>
        <v/>
      </c>
      <c r="BC31" s="15" t="str">
        <f>IF(BC29&lt;=$G9,BA31+BC38,"")</f>
        <v/>
      </c>
      <c r="BE31" s="15" t="str">
        <f>IF(BE29&lt;=$G9,BC31+BE38,"")</f>
        <v/>
      </c>
      <c r="BG31" s="15" t="str">
        <f>IF(BG29&lt;=$G9,BE31+BG38,"")</f>
        <v/>
      </c>
      <c r="BI31" s="15" t="str">
        <f>IF(BI29&lt;=$G9,BG31+BI38,"")</f>
        <v/>
      </c>
      <c r="BK31" s="15" t="str">
        <f>IF(BK29&lt;=$G9,BI31+BK38,"")</f>
        <v/>
      </c>
      <c r="BM31" s="15" t="str">
        <f>IF(BM29&lt;=$G9,BK31+BM38,"")</f>
        <v/>
      </c>
      <c r="BO31" s="15" t="str">
        <f>IF(BO29&lt;=$G9,BM31+BO38,"")</f>
        <v/>
      </c>
    </row>
    <row r="32" spans="1:67" s="4" customFormat="1" ht="12" customHeight="1">
      <c r="B32" s="49">
        <v>18</v>
      </c>
      <c r="C32" s="4" t="s">
        <v>5</v>
      </c>
      <c r="E32" s="7" t="s">
        <v>81</v>
      </c>
      <c r="G32" s="16">
        <f>SUM(G30:G31)</f>
        <v>700</v>
      </c>
      <c r="H32" s="16"/>
      <c r="I32" s="16">
        <f>SUM(I30:I31)</f>
        <v>612.5</v>
      </c>
      <c r="J32" s="16"/>
      <c r="K32" s="16">
        <f>SUM(K30:K31)</f>
        <v>525</v>
      </c>
      <c r="L32" s="16"/>
      <c r="M32" s="16">
        <f>IF(M29&lt;=$G9,SUM(M30:M31),"")</f>
        <v>437.5</v>
      </c>
      <c r="N32" s="16"/>
      <c r="O32" s="16">
        <f>IF(O29&lt;=$G9,SUM(O30:O31),"")</f>
        <v>350</v>
      </c>
      <c r="P32" s="16"/>
      <c r="Q32" s="16">
        <f>IF(Q29&lt;=$G9,SUM(Q30:Q31),"")</f>
        <v>262.5</v>
      </c>
      <c r="R32" s="17"/>
      <c r="S32" s="16">
        <f>IF(S29&lt;=$G9,SUM(S30:S31),"")</f>
        <v>175</v>
      </c>
      <c r="T32" s="17"/>
      <c r="U32" s="16">
        <f>IF(U29&lt;=$G9,SUM(U30:U31),"")</f>
        <v>87.5</v>
      </c>
      <c r="W32" s="16">
        <f>IF(W29&lt;=$G9,SUM(W30:W31),"")</f>
        <v>0</v>
      </c>
      <c r="Y32" s="16" t="str">
        <f>IF(Y29&lt;=$G9,SUM(Y30:Y31),"")</f>
        <v/>
      </c>
      <c r="AA32" s="16" t="str">
        <f>IF(AA29&lt;=$G9,SUM(AA30:AA31),"")</f>
        <v/>
      </c>
      <c r="AC32" s="16" t="str">
        <f>IF(AC29&lt;=$G9,SUM(AC30:AC31),"")</f>
        <v/>
      </c>
      <c r="AD32" s="16"/>
      <c r="AE32" s="16" t="str">
        <f>IF(AE29&lt;=$G9,SUM(AE30:AE31),"")</f>
        <v/>
      </c>
      <c r="AF32" s="16"/>
      <c r="AG32" s="16" t="str">
        <f>IF(AG29&lt;=$G9,SUM(AG30:AG31),"")</f>
        <v/>
      </c>
      <c r="AH32" s="16"/>
      <c r="AI32" s="16" t="str">
        <f>IF(AI29&lt;=$G9,SUM(AI30:AI31),"")</f>
        <v/>
      </c>
      <c r="AJ32" s="16"/>
      <c r="AK32" s="16" t="str">
        <f>IF(AK29&lt;=$G9,SUM(AK30:AK31),"")</f>
        <v/>
      </c>
      <c r="AM32" s="16" t="str">
        <f t="shared" ref="AM32:AU32" si="0">IF(AM29&lt;=$G9,SUM(AM30:AM31),"")</f>
        <v/>
      </c>
      <c r="AN32" s="16">
        <f t="shared" si="0"/>
        <v>0</v>
      </c>
      <c r="AO32" s="16" t="str">
        <f t="shared" si="0"/>
        <v/>
      </c>
      <c r="AP32" s="16">
        <f t="shared" si="0"/>
        <v>0</v>
      </c>
      <c r="AQ32" s="16" t="str">
        <f t="shared" si="0"/>
        <v/>
      </c>
      <c r="AR32" s="16">
        <f t="shared" si="0"/>
        <v>0</v>
      </c>
      <c r="AS32" s="16" t="str">
        <f t="shared" si="0"/>
        <v/>
      </c>
      <c r="AT32" s="16">
        <f t="shared" si="0"/>
        <v>0</v>
      </c>
      <c r="AU32" s="16" t="str">
        <f t="shared" si="0"/>
        <v/>
      </c>
      <c r="AW32" s="16" t="str">
        <f t="shared" ref="AW32:BE32" si="1">IF(AW29&lt;=$G9,SUM(AW30:AW31),"")</f>
        <v/>
      </c>
      <c r="AX32" s="16">
        <f t="shared" si="1"/>
        <v>0</v>
      </c>
      <c r="AY32" s="16" t="str">
        <f t="shared" si="1"/>
        <v/>
      </c>
      <c r="AZ32" s="16">
        <f t="shared" si="1"/>
        <v>0</v>
      </c>
      <c r="BA32" s="16" t="str">
        <f t="shared" si="1"/>
        <v/>
      </c>
      <c r="BB32" s="16">
        <f t="shared" si="1"/>
        <v>0</v>
      </c>
      <c r="BC32" s="16" t="str">
        <f t="shared" si="1"/>
        <v/>
      </c>
      <c r="BD32" s="16">
        <f t="shared" si="1"/>
        <v>0</v>
      </c>
      <c r="BE32" s="16" t="str">
        <f t="shared" si="1"/>
        <v/>
      </c>
      <c r="BG32" s="16" t="str">
        <f t="shared" ref="BG32:BO32" si="2">IF(BG29&lt;=$G9,SUM(BG30:BG31),"")</f>
        <v/>
      </c>
      <c r="BH32" s="16">
        <f t="shared" si="2"/>
        <v>0</v>
      </c>
      <c r="BI32" s="16" t="str">
        <f t="shared" si="2"/>
        <v/>
      </c>
      <c r="BJ32" s="16">
        <f t="shared" si="2"/>
        <v>0</v>
      </c>
      <c r="BK32" s="16" t="str">
        <f t="shared" si="2"/>
        <v/>
      </c>
      <c r="BL32" s="16">
        <f t="shared" si="2"/>
        <v>0</v>
      </c>
      <c r="BM32" s="16" t="str">
        <f t="shared" si="2"/>
        <v/>
      </c>
      <c r="BN32" s="16">
        <f t="shared" si="2"/>
        <v>0</v>
      </c>
      <c r="BO32" s="16" t="str">
        <f t="shared" si="2"/>
        <v/>
      </c>
    </row>
    <row r="33" spans="2:67" s="4" customFormat="1" ht="12" customHeight="1">
      <c r="B33" s="49">
        <v>19</v>
      </c>
      <c r="C33" s="4" t="s">
        <v>23</v>
      </c>
      <c r="E33" s="7" t="s">
        <v>82</v>
      </c>
      <c r="G33" s="15">
        <f>G35-G32</f>
        <v>0</v>
      </c>
      <c r="H33" s="16"/>
      <c r="I33" s="15">
        <f>I35-I32</f>
        <v>18.796860679318115</v>
      </c>
      <c r="J33" s="16"/>
      <c r="K33" s="15">
        <f>IF(K29=$G9,ABS(K35-K32),K35-K32)</f>
        <v>32.917092579072232</v>
      </c>
      <c r="L33" s="16"/>
      <c r="M33" s="15">
        <f>IF(M29&lt;=$G9,IF(M29=$G9,ABS(M35-M32),M35-M32),"")</f>
        <v>42.042357163962549</v>
      </c>
      <c r="N33" s="16"/>
      <c r="O33" s="15">
        <f>IF(O29&lt;=$G9,IF(O29=$G9,ABS(O35-O32),O35-O32),"")</f>
        <v>45.832646566391702</v>
      </c>
      <c r="P33" s="16"/>
      <c r="Q33" s="15">
        <f>IF(Q29&lt;=$G9,IF(Q29=$G9,ABS(Q35-Q32),Q35-Q32),"")</f>
        <v>43.924808553095545</v>
      </c>
      <c r="R33" s="17"/>
      <c r="S33" s="15">
        <f>IF(S29&lt;=$G9,IF(S29=$G9,ABS(S35-S32),S35-S32),"")</f>
        <v>35.930971086122298</v>
      </c>
      <c r="T33" s="17"/>
      <c r="U33" s="15">
        <f>IF(U29&lt;=$G9,IF(U29=$G9,ABS(U35-U32),U35-U32),"")</f>
        <v>21.436859643537403</v>
      </c>
      <c r="W33" s="15">
        <f>IF(W29&lt;=$G9,IF(W29=$G9,ABS(W35-W32),W35-W32),"")</f>
        <v>1.1901590823981678E-13</v>
      </c>
      <c r="Y33" s="15" t="str">
        <f>IF(Y29&lt;=$G9,IF(Y29=$G9,ABS(Y35-Y32),Y35-Y32),"")</f>
        <v/>
      </c>
      <c r="AA33" s="15" t="str">
        <f>IF(AA29&lt;=$G9,IF(AA29=$G9,ABS(AA35-AA32),AA35-AA32),"")</f>
        <v/>
      </c>
      <c r="AC33" s="15" t="str">
        <f>IF(AC29&lt;=$G9,IF(AC29=$G9,ABS(AC35-AC32),AC35-AC32),"")</f>
        <v/>
      </c>
      <c r="AE33" s="15" t="str">
        <f>IF(AE29&lt;=$G9,IF(AE29=$G9,ABS(AE35-AE32),AE35-AE32),"")</f>
        <v/>
      </c>
      <c r="AG33" s="15" t="str">
        <f>IF(AG29&lt;=$G9,IF(AG29=$G9,ABS(AG35-AG32),AG35-AG32),"")</f>
        <v/>
      </c>
      <c r="AI33" s="15" t="str">
        <f>IF(AI29&lt;=$G9,IF(AI29=$G9,ABS(AI35-AI32),AI35-AI32),"")</f>
        <v/>
      </c>
      <c r="AK33" s="15" t="str">
        <f>IF(AK29&lt;=$G9,IF(AK29=$G9,ABS(AK35-AK32),AK35-AK32),"")</f>
        <v/>
      </c>
      <c r="AM33" s="15" t="str">
        <f>IF(AM29&lt;=$G9,IF(AM29=$G9,ABS(AM35-AM32),AM35-AM32),"")</f>
        <v/>
      </c>
      <c r="AO33" s="15" t="str">
        <f>IF(AO29&lt;=$G9,IF(AO29=$G9,ABS(AO35-AO32),AO35-AO32),"")</f>
        <v/>
      </c>
      <c r="AQ33" s="15" t="str">
        <f>IF(AQ29&lt;=$G9,IF(AQ29=$G9,ABS(AQ35-AQ32),AQ35-AQ32),"")</f>
        <v/>
      </c>
      <c r="AS33" s="15" t="str">
        <f>IF(AS29&lt;=$G9,IF(AS29=$G9,ABS(AS35-AS32),AS35-AS32),"")</f>
        <v/>
      </c>
      <c r="AU33" s="15" t="str">
        <f>IF(AU29&lt;=$G9,IF(AU29=$G9,ABS(AU35-AU32),AU35-AU32),"")</f>
        <v/>
      </c>
      <c r="AW33" s="15" t="str">
        <f>IF(AW29&lt;=$G9,IF(AW29=$G9,ABS(AW35-AW32),AW35-AW32),"")</f>
        <v/>
      </c>
      <c r="AY33" s="15" t="str">
        <f>IF(AY29&lt;=$G9,IF(AY29=$G9,ABS(AY35-AY32),AY35-AY32),"")</f>
        <v/>
      </c>
      <c r="BA33" s="15" t="str">
        <f>IF(BA29&lt;=$G9,IF(BA29=$G9,ABS(BA35-BA32),BA35-BA32),"")</f>
        <v/>
      </c>
      <c r="BC33" s="15" t="str">
        <f>IF(BC29&lt;=$G9,IF(BC29=$G9,ABS(BC35-BC32),BC35-BC32),"")</f>
        <v/>
      </c>
      <c r="BE33" s="15" t="str">
        <f>IF(BE29&lt;=$G9,IF(BE29=$G9,ABS(BE35-BE32),BE35-BE32),"")</f>
        <v/>
      </c>
      <c r="BG33" s="15" t="str">
        <f>IF(BG29&lt;=$G9,IF(BG29=$G9,ABS(BG35-BG32),BG35-BG32),"")</f>
        <v/>
      </c>
      <c r="BI33" s="15" t="str">
        <f>IF(BI29&lt;=$G9,IF(BI29=$G9,ABS(BI35-BI32),BI35-BI32),"")</f>
        <v/>
      </c>
      <c r="BK33" s="15" t="str">
        <f>IF(BK29&lt;=$G9,IF(BK29=$G9,ABS(BK35-BK32),BK35-BK32),"")</f>
        <v/>
      </c>
      <c r="BM33" s="15" t="str">
        <f>IF(BM29&lt;=$G9,IF(BM29=$G9,ABS(BM35-BM32),BM35-BM32),"")</f>
        <v/>
      </c>
      <c r="BO33" s="15" t="str">
        <f>IF(BO29&lt;=$G9,IF(BO29=$G9,ABS(BO35-BO32),BO35-BO32),"")</f>
        <v/>
      </c>
    </row>
    <row r="34" spans="2:67" s="4" customFormat="1" ht="12" customHeight="1" thickBot="1">
      <c r="B34" s="49">
        <v>20</v>
      </c>
      <c r="C34" s="4" t="s">
        <v>6</v>
      </c>
      <c r="E34" s="7" t="s">
        <v>83</v>
      </c>
      <c r="G34" s="19">
        <f>SUM(G32:G33)</f>
        <v>700</v>
      </c>
      <c r="H34" s="16"/>
      <c r="I34" s="19">
        <f>SUM(I32:I33)</f>
        <v>631.29686067931812</v>
      </c>
      <c r="J34" s="16"/>
      <c r="K34" s="19">
        <f>SUM(K32:K33)</f>
        <v>557.91709257907223</v>
      </c>
      <c r="L34" s="16"/>
      <c r="M34" s="19">
        <f>IF(M29&lt;=$G9,SUM(M32:M33),"")</f>
        <v>479.54235716396255</v>
      </c>
      <c r="N34" s="16"/>
      <c r="O34" s="19">
        <f>IF(O29&lt;=$G9,SUM(O32:O33),"")</f>
        <v>395.8326465663917</v>
      </c>
      <c r="P34" s="16"/>
      <c r="Q34" s="19">
        <f>IF(Q29&lt;=$G9,SUM(Q32:Q33),"")</f>
        <v>306.42480855309554</v>
      </c>
      <c r="R34" s="17"/>
      <c r="S34" s="19">
        <f>IF(S29&lt;=$G9,SUM(S32:S33),"")</f>
        <v>210.9309710861223</v>
      </c>
      <c r="T34" s="17"/>
      <c r="U34" s="19">
        <f>IF(U29&lt;=$G9,SUM(U32:U33),"")</f>
        <v>108.9368596435374</v>
      </c>
      <c r="W34" s="19">
        <f>IF(W29&lt;=$G9,SUM(W32:W33),"")</f>
        <v>1.1901590823981678E-13</v>
      </c>
      <c r="Y34" s="19" t="str">
        <f>IF(Y29&lt;=$G9,SUM(Y32:Y33),"")</f>
        <v/>
      </c>
      <c r="AA34" s="19" t="str">
        <f>IF(AA29&lt;=$G9,SUM(AA32:AA33),"")</f>
        <v/>
      </c>
      <c r="AC34" s="19" t="str">
        <f>IF(AC29&lt;=$G9,SUM(AC32:AC33),"")</f>
        <v/>
      </c>
      <c r="AE34" s="19" t="str">
        <f>IF(AE29&lt;=$G9,SUM(AE32:AE33),"")</f>
        <v/>
      </c>
      <c r="AG34" s="19" t="str">
        <f>IF(AG29&lt;=$G9,SUM(AG32:AG33),"")</f>
        <v/>
      </c>
      <c r="AI34" s="19" t="str">
        <f>IF(AI29&lt;=$G9,SUM(AI32:AI33),"")</f>
        <v/>
      </c>
      <c r="AK34" s="19" t="str">
        <f>IF(AK29&lt;=$G9,SUM(AK32:AK33),"")</f>
        <v/>
      </c>
      <c r="AM34" s="19" t="str">
        <f>IF(AM29&lt;=$G9,SUM(AM32:AM33),"")</f>
        <v/>
      </c>
      <c r="AO34" s="19" t="str">
        <f>IF(AO29&lt;=$G9,SUM(AO32:AO33),"")</f>
        <v/>
      </c>
      <c r="AQ34" s="19" t="str">
        <f>IF(AQ29&lt;=$G9,SUM(AQ32:AQ33),"")</f>
        <v/>
      </c>
      <c r="AS34" s="19" t="str">
        <f>IF(AS29&lt;=$G9,SUM(AS32:AS33),"")</f>
        <v/>
      </c>
      <c r="AU34" s="19" t="str">
        <f>IF(AU29&lt;=$G9,SUM(AU32:AU33),"")</f>
        <v/>
      </c>
      <c r="AW34" s="19" t="str">
        <f>IF(AW29&lt;=$G9,SUM(AW32:AW33),"")</f>
        <v/>
      </c>
      <c r="AY34" s="19" t="str">
        <f>IF(AY29&lt;=$G9,SUM(AY32:AY33),"")</f>
        <v/>
      </c>
      <c r="BA34" s="19" t="str">
        <f>IF(BA29&lt;=$G9,SUM(BA32:BA33),"")</f>
        <v/>
      </c>
      <c r="BC34" s="19" t="str">
        <f>IF(BC29&lt;=$G9,SUM(BC32:BC33),"")</f>
        <v/>
      </c>
      <c r="BE34" s="19" t="str">
        <f>IF(BE29&lt;=$G9,SUM(BE32:BE33),"")</f>
        <v/>
      </c>
      <c r="BG34" s="19" t="str">
        <f>IF(BG29&lt;=$G9,SUM(BG32:BG33),"")</f>
        <v/>
      </c>
      <c r="BI34" s="19" t="str">
        <f>IF(BI29&lt;=$G9,SUM(BI32:BI33),"")</f>
        <v/>
      </c>
      <c r="BK34" s="19" t="str">
        <f>IF(BK29&lt;=$G9,SUM(BK32:BK33),"")</f>
        <v/>
      </c>
      <c r="BM34" s="19" t="str">
        <f>IF(BM29&lt;=$G9,SUM(BM32:BM33),"")</f>
        <v/>
      </c>
      <c r="BO34" s="19" t="str">
        <f>IF(BO29&lt;=$G9,SUM(BO32:BO33),"")</f>
        <v/>
      </c>
    </row>
    <row r="35" spans="2:67" s="4" customFormat="1" ht="12.75" customHeight="1" thickTop="1" thickBot="1">
      <c r="B35" s="49">
        <v>21</v>
      </c>
      <c r="C35" s="4" t="s">
        <v>33</v>
      </c>
      <c r="E35" s="7" t="s">
        <v>84</v>
      </c>
      <c r="F35" s="7"/>
      <c r="G35" s="19">
        <f>G30</f>
        <v>700</v>
      </c>
      <c r="H35" s="17"/>
      <c r="I35" s="19">
        <f>G35-PMT($G13,$G9,-G30)+G35*$G13</f>
        <v>631.29686067931812</v>
      </c>
      <c r="J35" s="20"/>
      <c r="K35" s="19">
        <f>IF(K29=$G9,ABS(I35-PMT($G13,$G9,-I30)+I35*$G13),I35-PMT($G13,$G9,-I30)+I35*$G13)</f>
        <v>557.91709257907223</v>
      </c>
      <c r="L35" s="18"/>
      <c r="M35" s="19">
        <f>IF(M29&lt;=$G9,IF(M29=$G9,ABS(K35-PMT($G13,$G9,-K30)+K35*$G13),K35-PMT($G13,$G9,-K30)+K35*$G13),"")</f>
        <v>479.54235716396255</v>
      </c>
      <c r="N35" s="18"/>
      <c r="O35" s="19">
        <f>IF(O29&lt;=$G9,IF(O29=$G9,ABS(M35-PMT($G13,$G9,-M30)+M35*$G13),M35-PMT($G13,$G9,-M30)+M35*$G13),"")</f>
        <v>395.8326465663917</v>
      </c>
      <c r="P35" s="18"/>
      <c r="Q35" s="19">
        <f>IF(Q29&lt;=$G9,IF(Q29=$G9,ABS(O35-PMT($G13,$G9,-O30)+O35*$G13),O35-PMT($G13,$G9,-O30)+O35*$G13),"")</f>
        <v>306.42480855309554</v>
      </c>
      <c r="R35" s="17"/>
      <c r="S35" s="19">
        <f>IF(S29&lt;=$G9,IF(S29=$G9,ABS(Q35-PMT($G13,$G9,-Q30)+Q35*$G13),Q35-PMT($G13,$G9,-Q30)+Q35*$G13),"")</f>
        <v>210.9309710861223</v>
      </c>
      <c r="T35" s="17"/>
      <c r="U35" s="19">
        <f>IF(U29&lt;=$G9,IF(U29=$G9,ABS(S35-PMT($G13,$G9,-S30)+S35*$G13),S35-PMT($G13,$G9,-S30)+S35*$G13),"")</f>
        <v>108.9368596435374</v>
      </c>
      <c r="W35" s="19">
        <f>IF(W29&lt;=$G9,IF(W29=$G9,ABS(U35-PMT($G13,$G9,-U30)+U35*$G13),U35-PMT($G13,$G9,-U30)+U35*$G13),"")</f>
        <v>1.1901590823981678E-13</v>
      </c>
      <c r="Y35" s="19" t="str">
        <f>IF(Y29&lt;=$G9,IF(Y29=$G9,ABS(W35-PMT($G13,$G9,-W30)+W35*$G13),W35-PMT($G13,$G9,-W30)+W35*$G13),"")</f>
        <v/>
      </c>
      <c r="AA35" s="19" t="str">
        <f>IF(AA29&lt;=$G9,IF(AA29=$G9,ABS(Y35-PMT($G13,$G9,-Y30)+Y35*$G13),Y35-PMT($G13,$G9,-Y30)+Y35*$G13),"")</f>
        <v/>
      </c>
      <c r="AC35" s="19" t="str">
        <f>IF(AC29&lt;=$G9,IF(AC29=$G9,ABS(AA35-PMT($G13,$G9,-AA30)+AA35*$G13),AA35-PMT($G13,$G9,-AA30)+AA35*$G13),"")</f>
        <v/>
      </c>
      <c r="AE35" s="19" t="str">
        <f>IF(AE29&lt;=$G9,IF(AE29=$G9,ABS(AC35-PMT($G13,$G9,-AC30)+AC35*$G13),AC35-PMT($G13,$G9,-AC30)+AC35*$G13),"")</f>
        <v/>
      </c>
      <c r="AG35" s="19" t="str">
        <f>IF(AG29&lt;=$G9,IF(AG29=$G9,ABS(AE35-PMT($G13,$G9,-AE30)+AE35*$G13),AE35-PMT($G13,$G9,-AE30)+AE35*$G13),"")</f>
        <v/>
      </c>
      <c r="AI35" s="19" t="str">
        <f>IF(AI29&lt;=$G9,IF(AI29=$G9,ABS(AG35-PMT($G13,$G9,-AG30)+AG35*$G13),AG35-PMT($G13,$G9,-AG30)+AG35*$G13),"")</f>
        <v/>
      </c>
      <c r="AK35" s="19" t="str">
        <f>IF(AK29&lt;=$G9,IF(AK29=$G9,ABS(AI35-PMT($G13,$G9,-AI30)+AI35*$G13),AI35-PMT($G13,$G9,-AI30)+AI35*$G13),"")</f>
        <v/>
      </c>
      <c r="AM35" s="19" t="str">
        <f>IF(AM29&lt;=$G9,IF(AM29=$G9,ABS(AK35-PMT($G13,$G9,-AK30)+AK35*$G13),AK35-PMT($G13,$G9,-AK30)+AK35*$G13),"")</f>
        <v/>
      </c>
      <c r="AO35" s="19" t="str">
        <f>IF(AO29&lt;=$G9,IF(AO29=$G9,ABS(AM35-PMT($G13,$G9,-AM30)+AM35*$G13),AM35-PMT($G13,$G9,-AM30)+AM35*$G13),"")</f>
        <v/>
      </c>
      <c r="AQ35" s="19" t="str">
        <f>IF(AQ29&lt;=$G9,IF(AQ29=$G9,ABS(AO35-PMT($G13,$G9,-AO30)+AO35*$G13),AO35-PMT($G13,$G9,-AO30)+AO35*$G13),"")</f>
        <v/>
      </c>
      <c r="AS35" s="19" t="str">
        <f>IF(AS29&lt;=$G9,IF(AS29=$G9,ABS(AQ35-PMT($G13,$G9,-AQ30)+AQ35*$G13),AQ35-PMT($G13,$G9,-AQ30)+AQ35*$G13),"")</f>
        <v/>
      </c>
      <c r="AU35" s="19" t="str">
        <f>IF(AU29&lt;=$G9,IF(AU29=$G9,ABS(AS35-PMT($G13,$G9,-AS30)+AS35*$G13),AS35-PMT($G13,$G9,-AS30)+AS35*$G13),"")</f>
        <v/>
      </c>
      <c r="AW35" s="19" t="str">
        <f>IF(AW29&lt;=$G9,IF(AW29=$G9,ABS(AU35-PMT($G13,$G9,-AU30)+AU35*$G13),AU35-PMT($G13,$G9,-AU30)+AU35*$G13),"")</f>
        <v/>
      </c>
      <c r="AY35" s="19" t="str">
        <f>IF(AY29&lt;=$G9,IF(AY29=$G9,ABS(AW35-PMT($G13,$G9,-AW30)+AW35*$G13),AW35-PMT($G13,$G9,-AW30)+AW35*$G13),"")</f>
        <v/>
      </c>
      <c r="BA35" s="19" t="str">
        <f>IF(BA29&lt;=$G9,IF(BA29=$G9,ABS(AY35-PMT($G13,$G9,-AY30)+AY35*$G13),AY35-PMT($G13,$G9,-AY30)+AY35*$G13),"")</f>
        <v/>
      </c>
      <c r="BC35" s="19" t="str">
        <f>IF(BC29&lt;=$G9,IF(BC29=$G9,ABS(BA35-PMT($G13,$G9,-BA30)+BA35*$G13),BA35-PMT($G13,$G9,-BA30)+BA35*$G13),"")</f>
        <v/>
      </c>
      <c r="BE35" s="19" t="str">
        <f>IF(BE29&lt;=$G9,IF(BE29=$G9,ABS(BC35-PMT($G13,$G9,-BC30)+BC35*$G13),BC35-PMT($G13,$G9,-BC30)+BC35*$G13),"")</f>
        <v/>
      </c>
      <c r="BG35" s="19" t="str">
        <f>IF(BG29&lt;=$G9,IF(BG29=$G9,ABS(BE35-PMT($G13,$G9,-BE30)+BE35*$G13),BE35-PMT($G13,$G9,-BE30)+BE35*$G13),"")</f>
        <v/>
      </c>
      <c r="BI35" s="19" t="str">
        <f>IF(BI29&lt;=$G9,IF(BI29=$G9,ABS(BG35-PMT($G13,$G9,-BG30)+BG35*$G13),BG35-PMT($G13,$G9,-BG30)+BG35*$G13),"")</f>
        <v/>
      </c>
      <c r="BK35" s="19" t="str">
        <f>IF(BK29&lt;=$G9,IF(BK29=$G9,ABS(BI35-PMT($G13,$G9,-BI30)+BI35*$G13),BI35-PMT($G13,$G9,-BI30)+BI35*$G13),"")</f>
        <v/>
      </c>
      <c r="BM35" s="19" t="str">
        <f>IF(BM29&lt;=$G9,IF(BM29=$G9,ABS(BK35-PMT($G13,$G9,-BK30)+BK35*$G13),BK35-PMT($G13,$G9,-BK30)+BK35*$G13),"")</f>
        <v/>
      </c>
      <c r="BO35" s="19" t="str">
        <f>IF(BO29&lt;=$G9,IF(BO29=$G9,ABS(BM35-PMT($G13,$G9,-BM30)+BM35*$G13),BM35-PMT($G13,$G9,-BM30)+BM35*$G13),"")</f>
        <v/>
      </c>
    </row>
    <row r="36" spans="2:67" s="4" customFormat="1" ht="12.75" customHeight="1" thickTop="1">
      <c r="B36" s="5" t="s">
        <v>7</v>
      </c>
      <c r="D36" s="8"/>
      <c r="E36" s="7"/>
      <c r="G36" s="16"/>
      <c r="H36" s="16"/>
      <c r="I36" s="16"/>
      <c r="J36" s="16"/>
      <c r="K36" s="16"/>
      <c r="L36" s="16"/>
      <c r="M36" s="16"/>
      <c r="N36" s="16"/>
      <c r="O36" s="16"/>
      <c r="P36" s="16"/>
      <c r="Q36" s="16"/>
      <c r="R36" s="17"/>
      <c r="S36" s="16"/>
      <c r="T36" s="17"/>
      <c r="U36" s="16"/>
    </row>
    <row r="37" spans="2:67" s="4" customFormat="1" ht="14.25" customHeight="1">
      <c r="B37" s="3">
        <v>22</v>
      </c>
      <c r="C37" s="106" t="s">
        <v>75</v>
      </c>
      <c r="E37" s="7" t="s">
        <v>114</v>
      </c>
      <c r="G37" s="21"/>
      <c r="H37" s="16"/>
      <c r="I37" s="18">
        <f>G17</f>
        <v>99.999999999312692</v>
      </c>
      <c r="J37" s="22"/>
      <c r="K37" s="18">
        <f>I37*(1+$G10)</f>
        <v>104.99999999927833</v>
      </c>
      <c r="L37" s="16"/>
      <c r="M37" s="18">
        <f>IF(M29&lt;=$G9,K37*(1+$G10),"")</f>
        <v>110.24999999924225</v>
      </c>
      <c r="N37" s="16"/>
      <c r="O37" s="18">
        <f>IF(O29&lt;=$G9,M37*(1+$G10),"")</f>
        <v>115.76249999920437</v>
      </c>
      <c r="P37" s="16"/>
      <c r="Q37" s="18">
        <f>IF(Q29&lt;=$G9,O37*(1+$G10),"")</f>
        <v>121.55062499916458</v>
      </c>
      <c r="R37" s="17"/>
      <c r="S37" s="18">
        <f>IF(S29&lt;=$G9,Q37*(1+$G10),"")</f>
        <v>127.62815624912282</v>
      </c>
      <c r="T37" s="17"/>
      <c r="U37" s="18">
        <f>IF(U29&lt;=$G9,S37*(1+$G10),"")</f>
        <v>134.00956406157897</v>
      </c>
      <c r="W37" s="18">
        <f>IF(W29&lt;=$G9,U37*(1+$G10),"")</f>
        <v>140.71004226465791</v>
      </c>
      <c r="Y37" s="18" t="str">
        <f>IF(Y29&lt;=$G9,W37*(1+$G10),"")</f>
        <v/>
      </c>
      <c r="AA37" s="18" t="str">
        <f>IF(AA29&lt;=$G9,Y37*(1+$G10),"")</f>
        <v/>
      </c>
      <c r="AC37" s="18" t="str">
        <f>IF(AC29&lt;=$G9,AA37*(1+$G10),"")</f>
        <v/>
      </c>
      <c r="AE37" s="18" t="str">
        <f>IF(AE29&lt;=$G9,AC37*(1+$G10),"")</f>
        <v/>
      </c>
      <c r="AG37" s="18" t="str">
        <f>IF(AG29&lt;=$G9,AE37*(1+$G10),"")</f>
        <v/>
      </c>
      <c r="AI37" s="18" t="str">
        <f>IF(AI29&lt;=$G9,AG37*(1+$G10),"")</f>
        <v/>
      </c>
      <c r="AK37" s="18" t="str">
        <f>IF(AK29&lt;=$G9,AI37*(1+$G10),"")</f>
        <v/>
      </c>
      <c r="AM37" s="18" t="str">
        <f>IF(AM29&lt;=$G9,AK37*(1+$G10),"")</f>
        <v/>
      </c>
      <c r="AO37" s="18" t="str">
        <f>IF(AO29&lt;=$G9,AM37*(1+$G10),"")</f>
        <v/>
      </c>
      <c r="AQ37" s="18" t="str">
        <f>IF(AQ29&lt;=$G9,AO37*(1+$G10),"")</f>
        <v/>
      </c>
      <c r="AS37" s="18" t="str">
        <f>IF(AS29&lt;=$G9,AQ37*(1+$G10),"")</f>
        <v/>
      </c>
      <c r="AU37" s="18" t="str">
        <f>IF(AU29&lt;=$G9,AS37*(1+$G10),"")</f>
        <v/>
      </c>
      <c r="AW37" s="18" t="str">
        <f>IF(AW29&lt;=$G9,AU37*(1+$G10),"")</f>
        <v/>
      </c>
      <c r="AY37" s="18" t="str">
        <f>IF(AY29&lt;=$G9,AW37*(1+$G10),"")</f>
        <v/>
      </c>
      <c r="BA37" s="18" t="str">
        <f>IF(BA29&lt;=$G9,AY37*(1+$G10),"")</f>
        <v/>
      </c>
      <c r="BC37" s="18" t="str">
        <f>IF(BC29&lt;=$G9,BA37*(1+$G10),"")</f>
        <v/>
      </c>
      <c r="BE37" s="18" t="str">
        <f>IF(BE29&lt;=$G9,BC37*(1+$G10),"")</f>
        <v/>
      </c>
      <c r="BG37" s="18" t="str">
        <f>IF(BG29&lt;=$G9,BE37*(1+$G10),"")</f>
        <v/>
      </c>
      <c r="BI37" s="18" t="str">
        <f>IF(BI29&lt;=$G9,BG37*(1+$G10),"")</f>
        <v/>
      </c>
      <c r="BK37" s="18" t="str">
        <f>IF(BK29&lt;=$G9,BI37*(1+$G10),"")</f>
        <v/>
      </c>
      <c r="BM37" s="18" t="str">
        <f>IF(BM29&lt;=$G9,BK37*(1+$G10),"")</f>
        <v/>
      </c>
      <c r="BO37" s="18" t="str">
        <f>IF(BO29&lt;=$G9,BM37*(1+$G10),"")</f>
        <v/>
      </c>
    </row>
    <row r="38" spans="2:67" s="4" customFormat="1" ht="12" customHeight="1">
      <c r="B38" s="3">
        <v>23</v>
      </c>
      <c r="C38" s="4" t="s">
        <v>1</v>
      </c>
      <c r="E38" s="7" t="s">
        <v>86</v>
      </c>
      <c r="G38" s="16"/>
      <c r="H38" s="16"/>
      <c r="I38" s="16">
        <f>-G30 /G9</f>
        <v>-87.5</v>
      </c>
      <c r="J38" s="16"/>
      <c r="K38" s="16">
        <f>I38</f>
        <v>-87.5</v>
      </c>
      <c r="L38" s="16"/>
      <c r="M38" s="16">
        <f>IF(M29&lt;=$G9,K38,"")</f>
        <v>-87.5</v>
      </c>
      <c r="N38" s="16"/>
      <c r="O38" s="16">
        <f>IF(O29&lt;=$G9,M38,"")</f>
        <v>-87.5</v>
      </c>
      <c r="P38" s="16"/>
      <c r="Q38" s="16">
        <f>IF(Q29&lt;=$G9,O38,"")</f>
        <v>-87.5</v>
      </c>
      <c r="R38" s="17"/>
      <c r="S38" s="16">
        <f>IF(S29&lt;=$G9,Q38,"")</f>
        <v>-87.5</v>
      </c>
      <c r="T38" s="17"/>
      <c r="U38" s="16">
        <f>IF(U29&lt;=$G9,S38,"")</f>
        <v>-87.5</v>
      </c>
      <c r="W38" s="16">
        <f>IF(W29&lt;=$G9,U38,"")</f>
        <v>-87.5</v>
      </c>
      <c r="Y38" s="16" t="str">
        <f>IF(Y29&lt;=$G9,W38,"")</f>
        <v/>
      </c>
      <c r="AA38" s="16" t="str">
        <f>IF(AA29&lt;=$G9,Y38,"")</f>
        <v/>
      </c>
      <c r="AC38" s="16" t="str">
        <f>IF(AC29&lt;=$G9,AA38,"")</f>
        <v/>
      </c>
      <c r="AE38" s="16" t="str">
        <f>IF(AE29&lt;=$G9,AC38,"")</f>
        <v/>
      </c>
      <c r="AG38" s="16" t="str">
        <f>IF(AG29&lt;=$G9,AE38,"")</f>
        <v/>
      </c>
      <c r="AI38" s="16" t="str">
        <f>IF(AI29&lt;=$G9,AG38,"")</f>
        <v/>
      </c>
      <c r="AK38" s="16" t="str">
        <f>IF(AK29&lt;=$G9,AI38,"")</f>
        <v/>
      </c>
      <c r="AM38" s="16" t="str">
        <f>IF(AM29&lt;=$G9,AK38,"")</f>
        <v/>
      </c>
      <c r="AO38" s="16" t="str">
        <f>IF(AO29&lt;=$G9,AM38,"")</f>
        <v/>
      </c>
      <c r="AQ38" s="16" t="str">
        <f>IF(AQ29&lt;=$G9,AO38,"")</f>
        <v/>
      </c>
      <c r="AS38" s="16" t="str">
        <f>IF(AS29&lt;=$G9,AQ38,"")</f>
        <v/>
      </c>
      <c r="AU38" s="16" t="str">
        <f>IF(AU29&lt;=$G9,AS38,"")</f>
        <v/>
      </c>
      <c r="AW38" s="16" t="str">
        <f>IF(AW29&lt;=$G9,AU38,"")</f>
        <v/>
      </c>
      <c r="AY38" s="16" t="str">
        <f>IF(AY29&lt;=$G9,AW38,"")</f>
        <v/>
      </c>
      <c r="BA38" s="16" t="str">
        <f>IF(BA29&lt;=$G9,AY38,"")</f>
        <v/>
      </c>
      <c r="BC38" s="16" t="str">
        <f>IF(BC29&lt;=$G9,BA38,"")</f>
        <v/>
      </c>
      <c r="BE38" s="16" t="str">
        <f>IF(BE29&lt;=$G9,BC38,"")</f>
        <v/>
      </c>
      <c r="BG38" s="16" t="str">
        <f>IF(BG29&lt;=$G9,BE38,"")</f>
        <v/>
      </c>
      <c r="BI38" s="16" t="str">
        <f>IF(BI29&lt;=$G9,BG38,"")</f>
        <v/>
      </c>
      <c r="BK38" s="16" t="str">
        <f>IF(BK29&lt;=$G9,BI38,"")</f>
        <v/>
      </c>
      <c r="BM38" s="16" t="str">
        <f>IF(BM29&lt;=$G9,BK38,"")</f>
        <v/>
      </c>
      <c r="BO38" s="16" t="str">
        <f>IF(BO29&lt;=$G9,BM38,"")</f>
        <v/>
      </c>
    </row>
    <row r="39" spans="2:67" s="4" customFormat="1" ht="12" customHeight="1">
      <c r="B39" s="3">
        <v>24</v>
      </c>
      <c r="C39" s="4" t="s">
        <v>3</v>
      </c>
      <c r="E39" s="9" t="s">
        <v>87</v>
      </c>
      <c r="G39" s="16"/>
      <c r="H39" s="16"/>
      <c r="I39" s="16">
        <f>-G35*$G6*$G7</f>
        <v>-19.599999999999998</v>
      </c>
      <c r="J39" s="16"/>
      <c r="K39" s="16">
        <f>-I35*$G6*$G7</f>
        <v>-17.676312099020908</v>
      </c>
      <c r="L39" s="16"/>
      <c r="M39" s="16">
        <f>IF(M29&lt;=$G9,-K35*$G6*$G7,"")</f>
        <v>-15.621678592214021</v>
      </c>
      <c r="N39" s="16"/>
      <c r="O39" s="16">
        <f>IF(O29&lt;=$G9,-M35*$G6*$G7,"")</f>
        <v>-13.42718600059095</v>
      </c>
      <c r="P39" s="16"/>
      <c r="Q39" s="16">
        <f>IF(Q29&lt;=$G9,-O35*$G6*$G7,"")</f>
        <v>-11.083314103858967</v>
      </c>
      <c r="R39" s="17"/>
      <c r="S39" s="16">
        <f>IF(S29&lt;=$G9,-Q35*$G6*$G7,"")</f>
        <v>-8.5798946394866746</v>
      </c>
      <c r="T39" s="17"/>
      <c r="U39" s="16">
        <f>IF(U29&lt;=$G9,-S35*$G6*$G7,"")</f>
        <v>-5.9060671904114237</v>
      </c>
      <c r="W39" s="16">
        <f>IF(W29&lt;=$G9,-U35*$G6*$G7,"")</f>
        <v>-3.0502320700190473</v>
      </c>
      <c r="Y39" s="16" t="str">
        <f>IF(Y29&lt;=$G9,-W35*$G6*$G7,"")</f>
        <v/>
      </c>
      <c r="AA39" s="16" t="str">
        <f>IF(AA29&lt;=$G9,-Y35*$G6*$G7,"")</f>
        <v/>
      </c>
      <c r="AC39" s="16" t="str">
        <f>IF(AC29&lt;=$G9,-AA35*$G6*$G7,"")</f>
        <v/>
      </c>
      <c r="AE39" s="16" t="str">
        <f>IF(AE29&lt;=$G9,-AC35*$G6*$G7,"")</f>
        <v/>
      </c>
      <c r="AG39" s="16" t="str">
        <f>IF(AG29&lt;=$G9,-AE35*$G6*$G7,"")</f>
        <v/>
      </c>
      <c r="AI39" s="16" t="str">
        <f>IF(AI29&lt;=$G9,-AG35*$G6*$G7,"")</f>
        <v/>
      </c>
      <c r="AK39" s="16" t="str">
        <f>IF(AK29&lt;=$G9,-AI35*$G6*$G7,"")</f>
        <v/>
      </c>
      <c r="AM39" s="16" t="str">
        <f>IF(AM29&lt;=$G9,-AK35*$G6*$G7,"")</f>
        <v/>
      </c>
      <c r="AO39" s="16" t="str">
        <f>IF(AO29&lt;=$G9,-AM35*$G6*$G7,"")</f>
        <v/>
      </c>
      <c r="AQ39" s="16" t="str">
        <f>IF(AQ29&lt;=$G9,-AO35*$G6*$G7,"")</f>
        <v/>
      </c>
      <c r="AS39" s="16" t="str">
        <f>IF(AS29&lt;=$G9,-AQ35*$G6*$G7,"")</f>
        <v/>
      </c>
      <c r="AU39" s="16" t="str">
        <f>IF(AU29&lt;=$G9,-AS35*$G6*$G7,"")</f>
        <v/>
      </c>
      <c r="AW39" s="16" t="str">
        <f>IF(AW29&lt;=$G9,-AU35*$G6*$G7,"")</f>
        <v/>
      </c>
      <c r="AY39" s="16" t="str">
        <f>IF(AY29&lt;=$G9,-AW35*$G6*$G7,"")</f>
        <v/>
      </c>
      <c r="BA39" s="16" t="str">
        <f>IF(BA29&lt;=$G9,-AY35*$G6*$G7,"")</f>
        <v/>
      </c>
      <c r="BC39" s="16" t="str">
        <f>IF(BC29&lt;=$G9,-BA35*$G6*$G7,"")</f>
        <v/>
      </c>
      <c r="BE39" s="16" t="str">
        <f>IF(BE29&lt;=$G9,-BC35*$G6*$G7,"")</f>
        <v/>
      </c>
      <c r="BG39" s="16" t="str">
        <f>IF(BG29&lt;=$G9,-BE35*$G6*$G7,"")</f>
        <v/>
      </c>
      <c r="BI39" s="16" t="str">
        <f>IF(BI29&lt;=$G9,-BG35*$G6*$G7,"")</f>
        <v/>
      </c>
      <c r="BK39" s="16" t="str">
        <f>IF(BK29&lt;=$G9,-BI35*$G6*$G7,"")</f>
        <v/>
      </c>
      <c r="BM39" s="16" t="str">
        <f>IF(BM29&lt;=$G9,-BK35*$G6*$G7,"")</f>
        <v/>
      </c>
      <c r="BO39" s="16" t="str">
        <f>IF(BO29&lt;=$G9,-BM35*$G6*$G7,"")</f>
        <v/>
      </c>
    </row>
    <row r="40" spans="2:67" s="4" customFormat="1" ht="12" customHeight="1">
      <c r="B40" s="3">
        <v>25</v>
      </c>
      <c r="C40" s="4" t="s">
        <v>4</v>
      </c>
      <c r="E40" s="9" t="s">
        <v>88</v>
      </c>
      <c r="G40" s="16"/>
      <c r="H40" s="16"/>
      <c r="I40" s="16">
        <f>-SUM(I37:I39)*$G$8</f>
        <v>1.4910000001443342</v>
      </c>
      <c r="J40" s="16"/>
      <c r="K40" s="16">
        <f>-SUM(K37:K39)*$G$8</f>
        <v>3.7025540945941376E-2</v>
      </c>
      <c r="L40" s="16"/>
      <c r="M40" s="16">
        <f>IF(M29&lt;=$G9,-SUM(M37:M39)*$G$8,"")</f>
        <v>-1.4969474954759279</v>
      </c>
      <c r="N40" s="16"/>
      <c r="O40" s="16">
        <f>IF(O29&lt;=$G9,-SUM(O37:O39)*$G$8,"")</f>
        <v>-3.115415939708817</v>
      </c>
      <c r="P40" s="16"/>
      <c r="Q40" s="16">
        <f>IF(Q29&lt;=$G9,-SUM(Q37:Q39)*$G$8,"")</f>
        <v>-4.8231352880141793</v>
      </c>
      <c r="R40" s="17"/>
      <c r="S40" s="16">
        <f>IF(S29&lt;=$G9,-SUM(S37:S39)*$G$8,"")</f>
        <v>-6.6251349380235913</v>
      </c>
      <c r="T40" s="17"/>
      <c r="U40" s="16">
        <f>IF(U29&lt;=$G9,-SUM(U37:U39)*$G$8,"")</f>
        <v>-8.5267343429451845</v>
      </c>
      <c r="W40" s="16">
        <f>IF(W29&lt;=$G9,-SUM(W37:W39)*$G$8,"")</f>
        <v>-10.533560140874162</v>
      </c>
      <c r="Y40" s="16" t="str">
        <f>IF(Y29&lt;=$G9,-SUM(Y37:Y39)*$G$8,"")</f>
        <v/>
      </c>
      <c r="AA40" s="16" t="str">
        <f>IF(AA29&lt;=$G9,-SUM(AA37:AA39)*$G$8,"")</f>
        <v/>
      </c>
      <c r="AC40" s="16" t="str">
        <f>IF(AC29&lt;=$G9,-SUM(AC37:AC39)*$G$8,"")</f>
        <v/>
      </c>
      <c r="AE40" s="16" t="str">
        <f>IF(AE29&lt;=$G9,-SUM(AE37:AE39)*$G$8,"")</f>
        <v/>
      </c>
      <c r="AG40" s="16" t="str">
        <f>IF(AG29&lt;=$G9,-SUM(AG37:AG39)*$G$8,"")</f>
        <v/>
      </c>
      <c r="AI40" s="16" t="str">
        <f>IF(AI29&lt;=$G9,-SUM(AI37:AI39)*$G$8,"")</f>
        <v/>
      </c>
      <c r="AK40" s="16" t="str">
        <f>IF(AK29&lt;=$G9,-SUM(AK37:AK39)*$G$8,"")</f>
        <v/>
      </c>
      <c r="AM40" s="16" t="str">
        <f>IF(AM29&lt;=$G9,-SUM(AM37:AM39)*$G$8,"")</f>
        <v/>
      </c>
      <c r="AO40" s="16" t="str">
        <f>IF(AO29&lt;=$G9,-SUM(AO37:AO39)*$G$8,"")</f>
        <v/>
      </c>
      <c r="AQ40" s="16" t="str">
        <f>IF(AQ29&lt;=$G9,-SUM(AQ37:AQ39)*$G$8,"")</f>
        <v/>
      </c>
      <c r="AS40" s="16" t="str">
        <f>IF(AS29&lt;=$G9,-SUM(AS37:AS39)*$G$8,"")</f>
        <v/>
      </c>
      <c r="AU40" s="16" t="str">
        <f>IF(AU29&lt;=$G9,-SUM(AU37:AU39)*$G$8,"")</f>
        <v/>
      </c>
      <c r="AW40" s="16" t="str">
        <f>IF(AW29&lt;=$G9,-SUM(AW37:AW39)*$G$8,"")</f>
        <v/>
      </c>
      <c r="AY40" s="16" t="str">
        <f>IF(AY29&lt;=$G9,-SUM(AY37:AY39)*$G$8,"")</f>
        <v/>
      </c>
      <c r="BA40" s="16" t="str">
        <f>IF(BA29&lt;=$G9,-SUM(BA37:BA39)*$G$8,"")</f>
        <v/>
      </c>
      <c r="BC40" s="16" t="str">
        <f>IF(BC29&lt;=$G9,-SUM(BC37:BC39)*$G$8,"")</f>
        <v/>
      </c>
      <c r="BE40" s="16" t="str">
        <f>IF(BE29&lt;=$G9,-SUM(BE37:BE39)*$G$8,"")</f>
        <v/>
      </c>
      <c r="BG40" s="16" t="str">
        <f>IF(BG29&lt;=$G9,-SUM(BG37:BG39)*$G$8,"")</f>
        <v/>
      </c>
      <c r="BI40" s="16" t="str">
        <f>IF(BI29&lt;=$G9,-SUM(BI37:BI39)*$G$8,"")</f>
        <v/>
      </c>
      <c r="BK40" s="16" t="str">
        <f>IF(BK29&lt;=$G9,-SUM(BK37:BK39)*$G$8,"")</f>
        <v/>
      </c>
      <c r="BM40" s="16" t="str">
        <f>IF(BM29&lt;=$G9,-SUM(BM37:BM39)*$G$8,"")</f>
        <v/>
      </c>
      <c r="BO40" s="16" t="str">
        <f>IF(BO29&lt;=$G9,-SUM(BO37:BO39)*$G$8,"")</f>
        <v/>
      </c>
    </row>
    <row r="41" spans="2:67" s="4" customFormat="1" ht="12" customHeight="1">
      <c r="B41" s="3">
        <v>26</v>
      </c>
      <c r="C41" s="4" t="s">
        <v>24</v>
      </c>
      <c r="E41" s="7" t="s">
        <v>104</v>
      </c>
      <c r="G41" s="16"/>
      <c r="H41" s="22"/>
      <c r="I41" s="16">
        <f>G33*$G5*(1-$G8)</f>
        <v>0</v>
      </c>
      <c r="J41" s="16"/>
      <c r="K41" s="16">
        <f>I33*$G5*(1-$G8)</f>
        <v>1.5668901588055384</v>
      </c>
      <c r="L41" s="16"/>
      <c r="M41" s="16">
        <f>IF(M29&lt;=$G9,K33*$G5*(1-$G8),"")</f>
        <v>2.7439405599994133</v>
      </c>
      <c r="N41" s="16"/>
      <c r="O41" s="16">
        <f>IF(O29&lt;=$G9,M33*$G5*(1-$G8),"")</f>
        <v>3.5046147767474003</v>
      </c>
      <c r="P41" s="16"/>
      <c r="Q41" s="16">
        <f>IF(Q29&lt;=$G9,O33*$G5*(1-$G8),"")</f>
        <v>3.8205700452899669</v>
      </c>
      <c r="R41" s="17"/>
      <c r="S41" s="16">
        <f>IF(S29&lt;=$G9,Q33*$G5*(1-$G8),"")</f>
        <v>3.6615343074277384</v>
      </c>
      <c r="T41" s="17"/>
      <c r="U41" s="16">
        <f>IF(U29&lt;=$G9,S33*$G5*(1-$G8),"")</f>
        <v>2.9951748832781018</v>
      </c>
      <c r="W41" s="16">
        <f>IF(W29&lt;=$G9,U33*$G5*(1-$G8),"")</f>
        <v>1.7869582045746617</v>
      </c>
      <c r="Y41" s="16" t="str">
        <f>IF(Y29&lt;=$G9,W33*$G5*(1-$G8),"")</f>
        <v/>
      </c>
      <c r="AA41" s="16" t="str">
        <f>IF(AA29&lt;=$G9,Y33*$G5*(1-$G8),"")</f>
        <v/>
      </c>
      <c r="AC41" s="16" t="str">
        <f>IF(AC29&lt;=$G9,AA33*$G5*(1-$G8),"")</f>
        <v/>
      </c>
      <c r="AE41" s="16" t="str">
        <f>IF(AE29&lt;=$G9,AC33*$G5*(1-$G8),"")</f>
        <v/>
      </c>
      <c r="AG41" s="16" t="str">
        <f>IF(AG29&lt;=$G9,AE33*$G5*(1-$G8),"")</f>
        <v/>
      </c>
      <c r="AI41" s="16" t="str">
        <f>IF(AI29&lt;=$G9,AG33*$G5*(1-$G8),"")</f>
        <v/>
      </c>
      <c r="AK41" s="16" t="str">
        <f>IF(AK29&lt;=$G9,AI33*$G5*(1-$G8),"")</f>
        <v/>
      </c>
      <c r="AM41" s="16" t="str">
        <f>IF(AM29&lt;=$G9,AK33*$G5*(1-$G8),"")</f>
        <v/>
      </c>
      <c r="AO41" s="16" t="str">
        <f>IF(AO29&lt;=$G9,AM33*$G5*(1-$G8),"")</f>
        <v/>
      </c>
      <c r="AQ41" s="16" t="str">
        <f>IF(AQ29&lt;=$G9,AO33*$G5*(1-$G8),"")</f>
        <v/>
      </c>
      <c r="AS41" s="16" t="str">
        <f>IF(AS29&lt;=$G9,AQ33*$G5*(1-$G8),"")</f>
        <v/>
      </c>
      <c r="AU41" s="16" t="str">
        <f>IF(AU29&lt;=$G9,AS33*$G5*(1-$G8),"")</f>
        <v/>
      </c>
      <c r="AW41" s="16" t="str">
        <f>IF(AW29&lt;=$G9,AU33*$G5*(1-$G8),"")</f>
        <v/>
      </c>
      <c r="AY41" s="16" t="str">
        <f>IF(AY29&lt;=$G9,AW33*$G5*(1-$G8),"")</f>
        <v/>
      </c>
      <c r="BA41" s="16" t="str">
        <f>IF(BA29&lt;=$G9,AY33*$G5*(1-$G8),"")</f>
        <v/>
      </c>
      <c r="BC41" s="16" t="str">
        <f>IF(BC29&lt;=$G9,BA33*$G5*(1-$G8),"")</f>
        <v/>
      </c>
      <c r="BE41" s="16" t="str">
        <f>IF(BE29&lt;=$G9,BC33*$G5*(1-$G8),"")</f>
        <v/>
      </c>
      <c r="BG41" s="16" t="str">
        <f>IF(BG29&lt;=$G9,BE33*$G5*(1-$G8),"")</f>
        <v/>
      </c>
      <c r="BI41" s="16" t="str">
        <f>IF(BI29&lt;=$G9,BG33*$G5*(1-$G8),"")</f>
        <v/>
      </c>
      <c r="BK41" s="16" t="str">
        <f>IF(BK29&lt;=$G9,BI33*$G5*(1-$G8),"")</f>
        <v/>
      </c>
      <c r="BM41" s="16" t="str">
        <f>IF(BM29&lt;=$G9,BK33*$G5*(1-$G8),"")</f>
        <v/>
      </c>
      <c r="BO41" s="16" t="str">
        <f>IF(BO29&lt;=$G9,BM33*$G5*(1-$G8),"")</f>
        <v/>
      </c>
    </row>
    <row r="42" spans="2:67" s="4" customFormat="1" ht="12" customHeight="1" thickBot="1">
      <c r="B42" s="3">
        <v>27</v>
      </c>
      <c r="C42" s="4" t="s">
        <v>8</v>
      </c>
      <c r="E42" s="7" t="s">
        <v>90</v>
      </c>
      <c r="G42" s="23"/>
      <c r="H42" s="16"/>
      <c r="I42" s="24">
        <f>SUM(I37:I41)</f>
        <v>-5.6090000005429719</v>
      </c>
      <c r="J42" s="16"/>
      <c r="K42" s="24">
        <f>SUM(K37:K41)</f>
        <v>1.4276036000089019</v>
      </c>
      <c r="L42" s="16"/>
      <c r="M42" s="24">
        <f>IF(M29&lt;=$G9,SUM(M37:M41),"")</f>
        <v>8.3753144715517145</v>
      </c>
      <c r="N42" s="16"/>
      <c r="O42" s="24">
        <f>IF(O29&lt;=$G9,SUM(O37:O41),"")</f>
        <v>15.224512835651998</v>
      </c>
      <c r="P42" s="16"/>
      <c r="Q42" s="24">
        <f>IF(Q29&lt;=$G9,SUM(Q37:Q41),"")</f>
        <v>21.964745652581403</v>
      </c>
      <c r="R42" s="17"/>
      <c r="S42" s="24">
        <f>IF(S29&lt;=$G9,SUM(S37:S41),"")</f>
        <v>28.584660979040297</v>
      </c>
      <c r="T42" s="17"/>
      <c r="U42" s="24">
        <f>IF(U29&lt;=$G9,SUM(U37:U41),"")</f>
        <v>35.071937411500471</v>
      </c>
      <c r="W42" s="24">
        <f>IF(W29&lt;=$G9,SUM(W37:W41),"")</f>
        <v>41.413208258339367</v>
      </c>
      <c r="Y42" s="24" t="str">
        <f>IF(Y29&lt;=$G9,SUM(Y37:Y41),"")</f>
        <v/>
      </c>
      <c r="AA42" s="24" t="str">
        <f>IF(AA29&lt;=$G9,SUM(AA37:AA41),"")</f>
        <v/>
      </c>
      <c r="AC42" s="24" t="str">
        <f>IF(AC29&lt;=$G9,SUM(AC37:AC41),"")</f>
        <v/>
      </c>
      <c r="AE42" s="24" t="str">
        <f>IF(AE29&lt;=$G9,SUM(AE37:AE41),"")</f>
        <v/>
      </c>
      <c r="AG42" s="24" t="str">
        <f>IF(AG29&lt;=$G9,SUM(AG37:AG41),"")</f>
        <v/>
      </c>
      <c r="AI42" s="24" t="str">
        <f>IF(AI29&lt;=$G9,SUM(AI37:AI41),"")</f>
        <v/>
      </c>
      <c r="AK42" s="24" t="str">
        <f>IF(AK29&lt;=$G9,SUM(AK37:AK41),"")</f>
        <v/>
      </c>
      <c r="AM42" s="24" t="str">
        <f>IF(AM29&lt;=$G9,SUM(AM37:AM41),"")</f>
        <v/>
      </c>
      <c r="AO42" s="24" t="str">
        <f>IF(AO29&lt;=$G9,SUM(AO37:AO41),"")</f>
        <v/>
      </c>
      <c r="AQ42" s="24" t="str">
        <f>IF(AQ29&lt;=$G9,SUM(AQ37:AQ41),"")</f>
        <v/>
      </c>
      <c r="AS42" s="24" t="str">
        <f>IF(AS29&lt;=$G9,SUM(AS37:AS41),"")</f>
        <v/>
      </c>
      <c r="AU42" s="24" t="str">
        <f>IF(AU29&lt;=$G9,SUM(AU37:AU41),"")</f>
        <v/>
      </c>
      <c r="AW42" s="24" t="str">
        <f>IF(AW29&lt;=$G9,SUM(AW37:AW41),"")</f>
        <v/>
      </c>
      <c r="AY42" s="24" t="str">
        <f>IF(AY29&lt;=$G9,SUM(AY37:AY41),"")</f>
        <v/>
      </c>
      <c r="BA42" s="24" t="str">
        <f>IF(BA29&lt;=$G9,SUM(BA37:BA41),"")</f>
        <v/>
      </c>
      <c r="BC42" s="24" t="str">
        <f>IF(BC29&lt;=$G9,SUM(BC37:BC41),"")</f>
        <v/>
      </c>
      <c r="BE42" s="24" t="str">
        <f>IF(BE29&lt;=$G9,SUM(BE37:BE41),"")</f>
        <v/>
      </c>
      <c r="BG42" s="24" t="str">
        <f>IF(BG29&lt;=$G9,SUM(BG37:BG41),"")</f>
        <v/>
      </c>
      <c r="BI42" s="24" t="str">
        <f>IF(BI29&lt;=$G9,SUM(BI37:BI41),"")</f>
        <v/>
      </c>
      <c r="BK42" s="24" t="str">
        <f>IF(BK29&lt;=$G9,SUM(BK37:BK41),"")</f>
        <v/>
      </c>
      <c r="BM42" s="24" t="str">
        <f>IF(BM29&lt;=$G9,SUM(BM37:BM41),"")</f>
        <v/>
      </c>
      <c r="BO42" s="24" t="str">
        <f>IF(BO29&lt;=$G9,SUM(BO37:BO41),"")</f>
        <v/>
      </c>
    </row>
    <row r="43" spans="2:67" s="4" customFormat="1" ht="12.75" customHeight="1" thickTop="1">
      <c r="B43" s="5" t="s">
        <v>38</v>
      </c>
      <c r="D43" s="8"/>
      <c r="E43" s="7"/>
      <c r="G43" s="16"/>
      <c r="H43" s="16"/>
      <c r="I43" s="16"/>
      <c r="J43" s="16"/>
      <c r="K43" s="16"/>
      <c r="L43" s="16"/>
      <c r="M43" s="16"/>
      <c r="N43" s="16"/>
      <c r="O43" s="16"/>
      <c r="P43" s="16"/>
      <c r="Q43" s="16"/>
      <c r="R43" s="17"/>
      <c r="S43" s="16"/>
      <c r="T43" s="17"/>
      <c r="U43" s="16"/>
    </row>
    <row r="44" spans="2:67" s="4" customFormat="1" ht="12" customHeight="1">
      <c r="B44" s="3">
        <v>28</v>
      </c>
      <c r="C44" s="4" t="s">
        <v>8</v>
      </c>
      <c r="E44" s="10" t="s">
        <v>91</v>
      </c>
      <c r="G44" s="16"/>
      <c r="H44" s="16"/>
      <c r="I44" s="18">
        <f>I42</f>
        <v>-5.6090000005429719</v>
      </c>
      <c r="J44" s="16"/>
      <c r="K44" s="18">
        <f>K42</f>
        <v>1.4276036000089019</v>
      </c>
      <c r="L44" s="16"/>
      <c r="M44" s="18">
        <f>IF(M29&lt;=$G9,M42,"")</f>
        <v>8.3753144715517145</v>
      </c>
      <c r="N44" s="16"/>
      <c r="O44" s="18">
        <f>IF(O29&lt;=$G9,O42,"")</f>
        <v>15.224512835651998</v>
      </c>
      <c r="P44" s="16"/>
      <c r="Q44" s="18">
        <f>IF(Q29&lt;=$G9,Q42,"")</f>
        <v>21.964745652581403</v>
      </c>
      <c r="R44" s="17"/>
      <c r="S44" s="18">
        <f>IF(S29&lt;=$G9,S42,"")</f>
        <v>28.584660979040297</v>
      </c>
      <c r="T44" s="17"/>
      <c r="U44" s="18">
        <f>IF(U29&lt;=$G9,U42,"")</f>
        <v>35.071937411500471</v>
      </c>
      <c r="W44" s="18">
        <f>IF(W29&lt;=$G9,W42,"")</f>
        <v>41.413208258339367</v>
      </c>
      <c r="Y44" s="18" t="str">
        <f>IF(Y29&lt;=$G9,Y42,"")</f>
        <v/>
      </c>
      <c r="AA44" s="18" t="str">
        <f>IF(AA29&lt;=$G9,AA42,"")</f>
        <v/>
      </c>
      <c r="AC44" s="18" t="str">
        <f>IF(AC29&lt;=$G9,AC42,"")</f>
        <v/>
      </c>
      <c r="AD44" s="18"/>
      <c r="AE44" s="18" t="str">
        <f>IF(AE29&lt;=$G9,AE42,"")</f>
        <v/>
      </c>
      <c r="AF44" s="18"/>
      <c r="AG44" s="18" t="str">
        <f>IF(AG29&lt;=$G9,AG42,"")</f>
        <v/>
      </c>
      <c r="AH44" s="18"/>
      <c r="AI44" s="18" t="str">
        <f>IF(AI29&lt;=$G9,AI42,"")</f>
        <v/>
      </c>
      <c r="AJ44" s="18"/>
      <c r="AK44" s="18" t="str">
        <f>IF(AK29&lt;=$G9,AK42,"")</f>
        <v/>
      </c>
      <c r="AM44" s="18" t="str">
        <f>IF(AM29&lt;=$G9,AM42,"")</f>
        <v/>
      </c>
      <c r="AO44" s="18" t="str">
        <f>IF(AO29&lt;=$G9,AO42,"")</f>
        <v/>
      </c>
      <c r="AQ44" s="18" t="str">
        <f>IF(AQ29&lt;=$G9,AQ42,"")</f>
        <v/>
      </c>
      <c r="AS44" s="18" t="str">
        <f>IF(AS29&lt;=$G9,AS42,"")</f>
        <v/>
      </c>
      <c r="AU44" s="18" t="str">
        <f>IF(AU29&lt;=$G9,AU42,"")</f>
        <v/>
      </c>
      <c r="AW44" s="18" t="str">
        <f t="shared" ref="AW44:BE44" si="3">IF(AW29&lt;=$G9,AW42,"")</f>
        <v/>
      </c>
      <c r="AX44" s="18">
        <f t="shared" si="3"/>
        <v>0</v>
      </c>
      <c r="AY44" s="18" t="str">
        <f t="shared" si="3"/>
        <v/>
      </c>
      <c r="AZ44" s="18">
        <f t="shared" si="3"/>
        <v>0</v>
      </c>
      <c r="BA44" s="18" t="str">
        <f t="shared" si="3"/>
        <v/>
      </c>
      <c r="BB44" s="18">
        <f t="shared" si="3"/>
        <v>0</v>
      </c>
      <c r="BC44" s="18" t="str">
        <f t="shared" si="3"/>
        <v/>
      </c>
      <c r="BD44" s="18">
        <f t="shared" si="3"/>
        <v>0</v>
      </c>
      <c r="BE44" s="18" t="str">
        <f t="shared" si="3"/>
        <v/>
      </c>
      <c r="BG44" s="18" t="str">
        <f>IF(BG29&lt;=$G9,BG42,"")</f>
        <v/>
      </c>
      <c r="BI44" s="18" t="str">
        <f>IF(BI29&lt;=$G9,BI42,"")</f>
        <v/>
      </c>
      <c r="BK44" s="18" t="str">
        <f>IF(BK29&lt;=$G9,BK42,"")</f>
        <v/>
      </c>
      <c r="BM44" s="18" t="str">
        <f>IF(BM29&lt;=$G9,BM42,"")</f>
        <v/>
      </c>
      <c r="BO44" s="18" t="str">
        <f>IF(BO29&lt;=$G9,BO42,"")</f>
        <v/>
      </c>
    </row>
    <row r="45" spans="2:67" s="4" customFormat="1" ht="12" customHeight="1">
      <c r="B45" s="3">
        <v>29</v>
      </c>
      <c r="C45" s="4" t="s">
        <v>9</v>
      </c>
      <c r="E45" s="10" t="s">
        <v>92</v>
      </c>
      <c r="G45" s="16"/>
      <c r="H45" s="16"/>
      <c r="I45" s="16">
        <f>-I38</f>
        <v>87.5</v>
      </c>
      <c r="J45" s="16"/>
      <c r="K45" s="16">
        <f>-K38</f>
        <v>87.5</v>
      </c>
      <c r="L45" s="16"/>
      <c r="M45" s="16">
        <f>IF(M29&lt;=$G9,-M38,"")</f>
        <v>87.5</v>
      </c>
      <c r="N45" s="16"/>
      <c r="O45" s="16">
        <f>IF(O29&lt;=$G9,-O38,"")</f>
        <v>87.5</v>
      </c>
      <c r="P45" s="16"/>
      <c r="Q45" s="16">
        <f>IF(Q29&lt;=$G9,-Q38,"")</f>
        <v>87.5</v>
      </c>
      <c r="R45" s="17"/>
      <c r="S45" s="16">
        <f>IF(S29&lt;=$G9,-S38,"")</f>
        <v>87.5</v>
      </c>
      <c r="T45" s="17"/>
      <c r="U45" s="16">
        <f>IF(U29&lt;=$G9,-U38,"")</f>
        <v>87.5</v>
      </c>
      <c r="W45" s="16">
        <f>IF(W29&lt;=$G9,-W38,"")</f>
        <v>87.5</v>
      </c>
      <c r="Y45" s="16" t="str">
        <f>IF(Y29&lt;=$G9,-Y38,"")</f>
        <v/>
      </c>
      <c r="AA45" s="16" t="str">
        <f>IF(AA29&lt;=$G9,-AA38,"")</f>
        <v/>
      </c>
      <c r="AC45" s="16" t="str">
        <f>IF(AC29&lt;=$G9,-AC38,"")</f>
        <v/>
      </c>
      <c r="AE45" s="16" t="str">
        <f>IF(AE29&lt;=$G9,-AE38,"")</f>
        <v/>
      </c>
      <c r="AG45" s="16" t="str">
        <f>IF(AG29&lt;=$G9,-AG38,"")</f>
        <v/>
      </c>
      <c r="AI45" s="16" t="str">
        <f>IF(AI29&lt;=$G9,-AI38,"")</f>
        <v/>
      </c>
      <c r="AK45" s="16" t="str">
        <f>IF(AK29&lt;=$G9,-AK38,"")</f>
        <v/>
      </c>
      <c r="AM45" s="16" t="str">
        <f>IF(AM29&lt;=$G9,-AM38,"")</f>
        <v/>
      </c>
      <c r="AO45" s="16" t="str">
        <f>IF(AO29&lt;=$G9,-AO38,"")</f>
        <v/>
      </c>
      <c r="AQ45" s="16" t="str">
        <f>IF(AQ29&lt;=$G9,-AQ38,"")</f>
        <v/>
      </c>
      <c r="AS45" s="16" t="str">
        <f>IF(AS29&lt;=$G9,-AS38,"")</f>
        <v/>
      </c>
      <c r="AU45" s="16" t="str">
        <f>IF(AU29&lt;=$G9,-AU38,"")</f>
        <v/>
      </c>
      <c r="AW45" s="16" t="str">
        <f>IF(AW29&lt;=$G9,-AW38,"")</f>
        <v/>
      </c>
      <c r="AY45" s="16" t="str">
        <f>IF(AY29&lt;=$G9,-AY38,"")</f>
        <v/>
      </c>
      <c r="BA45" s="16" t="str">
        <f>IF(BA29&lt;=$G9,-BA38,"")</f>
        <v/>
      </c>
      <c r="BC45" s="16" t="str">
        <f>IF(BC29&lt;=$G9,-BC38,"")</f>
        <v/>
      </c>
      <c r="BE45" s="16" t="str">
        <f>IF(BE29&lt;=$G9,-BE38,"")</f>
        <v/>
      </c>
      <c r="BG45" s="16" t="str">
        <f>IF(BG29&lt;=$G9,-BG38,"")</f>
        <v/>
      </c>
      <c r="BI45" s="16" t="str">
        <f>IF(BI29&lt;=$G9,-BI38,"")</f>
        <v/>
      </c>
      <c r="BK45" s="16" t="str">
        <f>IF(BK29&lt;=$G9,-BK38,"")</f>
        <v/>
      </c>
      <c r="BM45" s="16" t="str">
        <f>IF(BM29&lt;=$G9,-BM38,"")</f>
        <v/>
      </c>
      <c r="BO45" s="16" t="str">
        <f>IF(BO29&lt;=$G9,-BO38,"")</f>
        <v/>
      </c>
    </row>
    <row r="46" spans="2:67" s="4" customFormat="1" ht="12" customHeight="1">
      <c r="B46" s="3">
        <v>30</v>
      </c>
      <c r="C46" s="4" t="s">
        <v>25</v>
      </c>
      <c r="E46" s="10" t="s">
        <v>93</v>
      </c>
      <c r="G46" s="16"/>
      <c r="H46" s="16"/>
      <c r="I46" s="16">
        <f>G33-I33</f>
        <v>-18.796860679318115</v>
      </c>
      <c r="J46" s="16"/>
      <c r="K46" s="16">
        <f>I33-K33</f>
        <v>-14.120231899754117</v>
      </c>
      <c r="L46" s="16"/>
      <c r="M46" s="16">
        <f>IF(M29&lt;=$G9,K33-M33,"")</f>
        <v>-9.1252645848903171</v>
      </c>
      <c r="N46" s="16"/>
      <c r="O46" s="16">
        <f>IF(O29&lt;=$G9,M33-O33,"")</f>
        <v>-3.7902894024291527</v>
      </c>
      <c r="P46" s="16"/>
      <c r="Q46" s="16">
        <f>IF(Q29&lt;=$G9,O33-Q33,"")</f>
        <v>1.907838013296157</v>
      </c>
      <c r="R46" s="17"/>
      <c r="S46" s="16">
        <f>IF(S29&lt;=$G9,Q33-S33,"")</f>
        <v>7.9938374669732468</v>
      </c>
      <c r="T46" s="17"/>
      <c r="U46" s="16">
        <f>IF(U29&lt;=$G9,S33-U33,"")</f>
        <v>14.494111442584895</v>
      </c>
      <c r="W46" s="16">
        <f>IF(W29&lt;=$G9,U33-W33,"")</f>
        <v>21.436859643537282</v>
      </c>
      <c r="Y46" s="16" t="str">
        <f>IF(Y29&lt;=$G9,W33-Y33,"")</f>
        <v/>
      </c>
      <c r="AA46" s="16" t="str">
        <f>IF(AA29&lt;=$G9,Y33-AA33,"")</f>
        <v/>
      </c>
      <c r="AC46" s="16" t="str">
        <f>IF(AC29&lt;=$G9,AA33-AC33,"")</f>
        <v/>
      </c>
      <c r="AE46" s="16" t="str">
        <f>IF(AE29&lt;=$G9,AC33-AE33,"")</f>
        <v/>
      </c>
      <c r="AG46" s="16" t="str">
        <f>IF(AG29&lt;=$G9,AE33-AG33,"")</f>
        <v/>
      </c>
      <c r="AI46" s="16" t="str">
        <f>IF(AI29&lt;=$G9,AG33-AI33,"")</f>
        <v/>
      </c>
      <c r="AK46" s="16" t="str">
        <f>IF(AK29&lt;=$G9,AI33-AK33,"")</f>
        <v/>
      </c>
      <c r="AM46" s="16" t="str">
        <f>IF(AM29&lt;=$G9,AK33-AM33,"")</f>
        <v/>
      </c>
      <c r="AO46" s="16" t="str">
        <f>IF(AO29&lt;=$G9,AM33-AO33,"")</f>
        <v/>
      </c>
      <c r="AQ46" s="16" t="str">
        <f>IF(AQ29&lt;=$G9,AO33-AQ33,"")</f>
        <v/>
      </c>
      <c r="AS46" s="16" t="str">
        <f>IF(AS29&lt;=$G9,AQ33-AS33,"")</f>
        <v/>
      </c>
      <c r="AU46" s="16" t="str">
        <f>IF(AU29&lt;=$G9,AS33-AU33,"")</f>
        <v/>
      </c>
      <c r="AW46" s="16" t="str">
        <f>IF(AW29&lt;=$G9,AU33-AW33,"")</f>
        <v/>
      </c>
      <c r="AY46" s="16" t="str">
        <f>IF(AY29&lt;=$G9,AW33-AY33,"")</f>
        <v/>
      </c>
      <c r="BA46" s="16" t="str">
        <f>IF(BA29&lt;=$G9,AY33-BA33,"")</f>
        <v/>
      </c>
      <c r="BC46" s="16" t="str">
        <f>IF(BC29&lt;=$G9,BA33-BC33,"")</f>
        <v/>
      </c>
      <c r="BE46" s="16" t="str">
        <f>IF(BE29&lt;=$G9,BC33-BE33,"")</f>
        <v/>
      </c>
      <c r="BG46" s="16" t="str">
        <f>IF(BG29&lt;=$G9,BE33-BG33,"")</f>
        <v/>
      </c>
      <c r="BI46" s="16" t="str">
        <f>IF(BI29&lt;=$G9,BG33-BI33,"")</f>
        <v/>
      </c>
      <c r="BK46" s="16" t="str">
        <f>IF(BK29&lt;=$G9,BI33-BK33,"")</f>
        <v/>
      </c>
      <c r="BM46" s="16" t="str">
        <f>IF(BM29&lt;=$G9,BK33-BM33,"")</f>
        <v/>
      </c>
      <c r="BO46" s="16" t="str">
        <f>IF(BO29&lt;=$G9,BM33-BO33,"")</f>
        <v/>
      </c>
    </row>
    <row r="47" spans="2:67" s="4" customFormat="1" ht="12" customHeight="1">
      <c r="B47" s="3">
        <v>31</v>
      </c>
      <c r="C47" s="62" t="s">
        <v>43</v>
      </c>
      <c r="E47" s="7" t="s">
        <v>94</v>
      </c>
      <c r="G47" s="18">
        <f>G35*$G6</f>
        <v>489.99999999999994</v>
      </c>
      <c r="H47" s="17"/>
      <c r="I47" s="16">
        <f>-(G35-I35)*$G6</f>
        <v>-48.092197524477314</v>
      </c>
      <c r="J47" s="16"/>
      <c r="K47" s="16">
        <f>-(I35-K35)*$G6</f>
        <v>-51.365837670172112</v>
      </c>
      <c r="L47" s="16"/>
      <c r="M47" s="16">
        <f>IF(M29&lt;=$G9,-(K35-M35)*$G6,"")</f>
        <v>-54.862314790576775</v>
      </c>
      <c r="N47" s="16"/>
      <c r="O47" s="16">
        <f>IF(O29&lt;=$G9,-(M35-O35)*$G6,"")</f>
        <v>-58.596797418299587</v>
      </c>
      <c r="P47" s="16"/>
      <c r="Q47" s="16">
        <f>IF(Q29&lt;=$G9,-(O35-Q35)*$G6,"")</f>
        <v>-62.585486609307303</v>
      </c>
      <c r="R47" s="17"/>
      <c r="S47" s="16">
        <f>IF(S29&lt;=$G9,-(Q35-S35)*$G6,"")</f>
        <v>-66.84568622688127</v>
      </c>
      <c r="T47" s="17"/>
      <c r="U47" s="16">
        <f>IF(U29&lt;=$G9,-(S35-U35)*$G6,"")</f>
        <v>-71.395878009809422</v>
      </c>
      <c r="W47" s="16">
        <f>IF(W29&lt;=$G9,-(U35-W35)*$G6,"")</f>
        <v>-76.255801750476095</v>
      </c>
      <c r="Y47" s="16" t="str">
        <f>IF(Y29&lt;=$G9,-(W35-Y35)*$G6,"")</f>
        <v/>
      </c>
      <c r="AA47" s="16" t="str">
        <f>IF(AA29&lt;=$G9,-(Y35-AA35)*$G6,"")</f>
        <v/>
      </c>
      <c r="AC47" s="16" t="str">
        <f>IF(AC29&lt;=$G9,-(AA35-AC35)*$G6,"")</f>
        <v/>
      </c>
      <c r="AE47" s="16" t="str">
        <f>IF(AE29&lt;=$G9,-(AC35-AE35)*$G6,"")</f>
        <v/>
      </c>
      <c r="AG47" s="16" t="str">
        <f>IF(AG29&lt;=$G9,-(AE35-AG35)*$G6,"")</f>
        <v/>
      </c>
      <c r="AI47" s="16" t="str">
        <f>IF(AI29&lt;=$G9,-(AG35-AI35)*$G6,"")</f>
        <v/>
      </c>
      <c r="AK47" s="16" t="str">
        <f>IF(AK29&lt;=$G9,-(AI35-AK35)*$G6,"")</f>
        <v/>
      </c>
      <c r="AM47" s="16" t="str">
        <f>IF(AM29&lt;=$G9,-(AK35-AM35)*$G6,"")</f>
        <v/>
      </c>
      <c r="AO47" s="16" t="str">
        <f>IF(AO29&lt;=$G9,-(AM35-AO35)*$G6,"")</f>
        <v/>
      </c>
      <c r="AQ47" s="16" t="str">
        <f>IF(AQ29&lt;=$G9,-(AO35-AQ35)*$G6,"")</f>
        <v/>
      </c>
      <c r="AS47" s="16" t="str">
        <f>IF(AS29&lt;=$G9,-(AQ35-AS35)*$G6,"")</f>
        <v/>
      </c>
      <c r="AU47" s="16" t="str">
        <f>IF(AU29&lt;=$G9,-(AS35-AU35)*$G6,"")</f>
        <v/>
      </c>
      <c r="AW47" s="16" t="str">
        <f>IF(AW29&lt;=$G9,-(AU35-AW35)*$G6,"")</f>
        <v/>
      </c>
      <c r="AY47" s="16" t="str">
        <f>IF(AY29&lt;=$G9,-(AW35-AY35)*$G6,"")</f>
        <v/>
      </c>
      <c r="BA47" s="16" t="str">
        <f>IF(BA29&lt;=$G9,-(AY35-BA35)*$G6,"")</f>
        <v/>
      </c>
      <c r="BC47" s="16" t="str">
        <f>IF(BC29&lt;=$G9,-(BA35-BC35)*$G6,"")</f>
        <v/>
      </c>
      <c r="BE47" s="16" t="str">
        <f>IF(BE29&lt;=$G9,-(BC35-BE35)*$G6,"")</f>
        <v/>
      </c>
      <c r="BG47" s="16" t="str">
        <f>IF(BG29&lt;=$G9,-(BE35-BG35)*$G6,"")</f>
        <v/>
      </c>
      <c r="BI47" s="16" t="str">
        <f>IF(BI29&lt;=$G9,-(BG35-BI35)*$G6,"")</f>
        <v/>
      </c>
      <c r="BK47" s="16" t="str">
        <f>IF(BK29&lt;=$G9,-(BI35-BK35)*$G6,"")</f>
        <v/>
      </c>
      <c r="BM47" s="16" t="str">
        <f>IF(BM29&lt;=$G9,-(BK35-BM35)*$G6,"")</f>
        <v/>
      </c>
      <c r="BO47" s="16" t="str">
        <f>IF(BO29&lt;=$G9,-(BM35-BO35)*$G6,"")</f>
        <v/>
      </c>
    </row>
    <row r="48" spans="2:67" s="4" customFormat="1" ht="12" customHeight="1">
      <c r="B48" s="3">
        <v>32</v>
      </c>
      <c r="C48" s="62" t="s">
        <v>42</v>
      </c>
      <c r="E48" s="11" t="s">
        <v>95</v>
      </c>
      <c r="F48" s="7"/>
      <c r="G48" s="15">
        <f>-G30</f>
        <v>-700</v>
      </c>
      <c r="H48" s="16"/>
      <c r="I48" s="16"/>
      <c r="J48" s="16"/>
      <c r="K48" s="16"/>
      <c r="L48" s="16"/>
      <c r="M48" s="16"/>
      <c r="N48" s="16"/>
      <c r="O48" s="16"/>
      <c r="P48" s="16"/>
      <c r="Q48" s="16"/>
      <c r="R48" s="17"/>
      <c r="S48" s="16"/>
      <c r="T48" s="17"/>
      <c r="U48" s="16"/>
    </row>
    <row r="49" spans="1:67" s="4" customFormat="1" ht="12" customHeight="1" thickBot="1">
      <c r="B49" s="3">
        <v>33</v>
      </c>
      <c r="C49" s="56" t="s">
        <v>41</v>
      </c>
      <c r="E49" s="7" t="s">
        <v>96</v>
      </c>
      <c r="G49" s="24">
        <f>SUM(G44:G48)</f>
        <v>-210.00000000000006</v>
      </c>
      <c r="H49" s="16"/>
      <c r="I49" s="24">
        <f>SUM(I44:I48)</f>
        <v>15.001941795661594</v>
      </c>
      <c r="J49" s="16"/>
      <c r="K49" s="24">
        <f>SUM(K44:K48)</f>
        <v>23.441534030082678</v>
      </c>
      <c r="L49" s="16"/>
      <c r="M49" s="24">
        <f>IF(M29&lt;=$G9,SUM(M44:M48),"")</f>
        <v>31.887735096084626</v>
      </c>
      <c r="N49" s="16"/>
      <c r="O49" s="24">
        <f>IF(O29&lt;=$G9,SUM(O44:O48),"")</f>
        <v>40.337426014923253</v>
      </c>
      <c r="P49" s="16"/>
      <c r="Q49" s="24">
        <f>IF(Q29&lt;=$G9,SUM(Q44:Q48),"")</f>
        <v>48.787097056570254</v>
      </c>
      <c r="R49" s="17"/>
      <c r="S49" s="24">
        <f>IF(S29&lt;=$G9,SUM(S44:S48),"")</f>
        <v>57.232812219132271</v>
      </c>
      <c r="T49" s="17"/>
      <c r="U49" s="24">
        <f>IF(U29&lt;=$G9,SUM(U44:U48),"")</f>
        <v>65.67017084427593</v>
      </c>
      <c r="W49" s="24">
        <f>IF(W29&lt;=$G9,SUM(W44:W48),"")</f>
        <v>74.094266151400532</v>
      </c>
      <c r="Y49" s="24" t="str">
        <f>IF(Y29&lt;=$G9,SUM(Y44:Y48),"")</f>
        <v/>
      </c>
      <c r="AA49" s="24" t="str">
        <f>IF(AA29&lt;=$G9,SUM(AA44:AA48),"")</f>
        <v/>
      </c>
      <c r="AC49" s="24" t="str">
        <f>IF(AC29&lt;=$G9,SUM(AC44:AC48),"")</f>
        <v/>
      </c>
      <c r="AE49" s="24" t="str">
        <f>IF(AE29&lt;=$G9,SUM(AE44:AE48),"")</f>
        <v/>
      </c>
      <c r="AG49" s="24" t="str">
        <f>IF(AG29&lt;=$G9,SUM(AG44:AG48),"")</f>
        <v/>
      </c>
      <c r="AI49" s="24" t="str">
        <f>IF(AI29&lt;=$G9,SUM(AI44:AI48),"")</f>
        <v/>
      </c>
      <c r="AK49" s="24" t="str">
        <f>IF(AK29&lt;=$G9,SUM(AK44:AK48),"")</f>
        <v/>
      </c>
      <c r="AM49" s="24" t="str">
        <f>IF(AM29&lt;=$G9,SUM(AM44:AM48),"")</f>
        <v/>
      </c>
      <c r="AO49" s="24" t="str">
        <f>IF(AO29&lt;=$G9,SUM(AO44:AO48),"")</f>
        <v/>
      </c>
      <c r="AQ49" s="24" t="str">
        <f>IF(AQ29&lt;=$G9,SUM(AQ44:AQ48),"")</f>
        <v/>
      </c>
      <c r="AS49" s="24" t="str">
        <f>IF(AS29&lt;=$G9,SUM(AS44:AS48),"")</f>
        <v/>
      </c>
      <c r="AU49" s="24" t="str">
        <f>IF(AU29&lt;=$G9,SUM(AU44:AU48),"")</f>
        <v/>
      </c>
      <c r="AW49" s="24" t="str">
        <f>IF(AW29&lt;=$G9,SUM(AW44:AW48),"")</f>
        <v/>
      </c>
      <c r="AY49" s="24" t="str">
        <f>IF(AY29&lt;=$G9,SUM(AY44:AY48),"")</f>
        <v/>
      </c>
      <c r="BA49" s="24" t="str">
        <f>IF(BA29&lt;=$G9,SUM(BA44:BA48),"")</f>
        <v/>
      </c>
      <c r="BC49" s="24" t="str">
        <f>IF(BC29&lt;=$G9,SUM(BC44:BC48),"")</f>
        <v/>
      </c>
      <c r="BE49" s="24" t="str">
        <f>IF(BE29&lt;=$G9,SUM(BE44:BE48),"")</f>
        <v/>
      </c>
      <c r="BG49" s="24" t="str">
        <f>IF(BG29&lt;=$G9,SUM(BG44:BG48),"")</f>
        <v/>
      </c>
      <c r="BI49" s="24" t="str">
        <f>IF(BI29&lt;=$G9,SUM(BI44:BI48),"")</f>
        <v/>
      </c>
      <c r="BK49" s="24" t="str">
        <f>IF(BK29&lt;=$G9,SUM(BK44:BK48),"")</f>
        <v/>
      </c>
      <c r="BM49" s="24" t="str">
        <f>IF(BM29&lt;=$G9,SUM(BM44:BM48),"")</f>
        <v/>
      </c>
      <c r="BO49" s="24" t="str">
        <f>IF(BO29&lt;=$G9,SUM(BO44:BO48),"")</f>
        <v/>
      </c>
    </row>
    <row r="50" spans="1:67" s="4" customFormat="1" ht="12.75" customHeight="1" thickTop="1">
      <c r="B50" s="5" t="s">
        <v>177</v>
      </c>
      <c r="E50" s="7"/>
      <c r="G50" s="16"/>
      <c r="H50" s="16"/>
      <c r="I50" s="16"/>
      <c r="J50" s="16"/>
      <c r="K50" s="16"/>
      <c r="L50" s="16"/>
      <c r="M50" s="16"/>
      <c r="N50" s="16"/>
      <c r="O50" s="16"/>
      <c r="P50" s="16"/>
      <c r="Q50" s="16"/>
      <c r="R50" s="17"/>
      <c r="S50" s="16"/>
      <c r="T50" s="17"/>
      <c r="U50" s="16"/>
    </row>
    <row r="51" spans="1:67" s="4" customFormat="1" ht="12" customHeight="1">
      <c r="B51" s="3">
        <v>34</v>
      </c>
      <c r="C51" s="4" t="s">
        <v>11</v>
      </c>
      <c r="E51" s="10" t="s">
        <v>97</v>
      </c>
      <c r="G51" s="25"/>
      <c r="H51" s="25"/>
      <c r="I51" s="18">
        <f>G54</f>
        <v>210.00000000000006</v>
      </c>
      <c r="J51" s="16"/>
      <c r="K51" s="18">
        <f>I54</f>
        <v>189.38905820379549</v>
      </c>
      <c r="L51" s="16"/>
      <c r="M51" s="18">
        <f>IF(M29&lt;=$G9,K54,"")</f>
        <v>167.37512777372172</v>
      </c>
      <c r="N51" s="16"/>
      <c r="O51" s="18">
        <f>IF(O29&lt;=$G9,M54,"")</f>
        <v>143.86270714918879</v>
      </c>
      <c r="P51" s="16"/>
      <c r="Q51" s="18">
        <f>IF(Q29&lt;=$G9,O54,"")</f>
        <v>118.74979396991755</v>
      </c>
      <c r="R51" s="17"/>
      <c r="S51" s="18">
        <f>IF(S29&lt;=$G9,Q54,"")</f>
        <v>91.927442565928715</v>
      </c>
      <c r="T51" s="17"/>
      <c r="U51" s="18">
        <f>IF(U29&lt;=$G9,S54,"")</f>
        <v>63.279291325836738</v>
      </c>
      <c r="W51" s="18">
        <f>IF(W29&lt;=$G9,U54,"")</f>
        <v>32.681057893061279</v>
      </c>
      <c r="Y51" s="18" t="str">
        <f>IF(Y29&lt;=$G9,W54,"")</f>
        <v/>
      </c>
      <c r="AA51" s="18" t="str">
        <f>IF(AA29&lt;=$G9,Y54,"")</f>
        <v/>
      </c>
      <c r="AC51" s="18" t="str">
        <f>IF(AC29&lt;=$G9,AA54,"")</f>
        <v/>
      </c>
      <c r="AE51" s="18" t="str">
        <f>IF(AE29&lt;=$G9,AC54,"")</f>
        <v/>
      </c>
      <c r="AG51" s="18" t="str">
        <f>IF(AG29&lt;=$G9,AE54,"")</f>
        <v/>
      </c>
      <c r="AI51" s="18" t="str">
        <f>IF(AI29&lt;=$G9,AG54,"")</f>
        <v/>
      </c>
      <c r="AK51" s="18" t="str">
        <f>IF(AK29&lt;=$G9,AI54,"")</f>
        <v/>
      </c>
      <c r="AM51" s="18" t="str">
        <f>IF(AM29&lt;=$G9,AK54,"")</f>
        <v/>
      </c>
      <c r="AO51" s="18" t="str">
        <f>IF(AO29&lt;=$G9,AM54,"")</f>
        <v/>
      </c>
      <c r="AQ51" s="18" t="str">
        <f>IF(AQ29&lt;=$G9,AO54,"")</f>
        <v/>
      </c>
      <c r="AS51" s="18" t="str">
        <f>IF(AS29&lt;=$G9,AQ54,"")</f>
        <v/>
      </c>
      <c r="AU51" s="18" t="str">
        <f>IF(AU29&lt;=$G9,AS54,"")</f>
        <v/>
      </c>
      <c r="AW51" s="18" t="str">
        <f>IF(AW29&lt;=$G9,AU54,"")</f>
        <v/>
      </c>
      <c r="AY51" s="18" t="str">
        <f>IF(AY29&lt;=$G9,AW54,"")</f>
        <v/>
      </c>
      <c r="BA51" s="18" t="str">
        <f>IF(BA29&lt;=$G9,AY54,"")</f>
        <v/>
      </c>
      <c r="BC51" s="18" t="str">
        <f>IF(BC29&lt;=$G9,BA54,"")</f>
        <v/>
      </c>
      <c r="BE51" s="18" t="str">
        <f>IF(BE29&lt;=$G9,BC54,"")</f>
        <v/>
      </c>
      <c r="BG51" s="18" t="str">
        <f>IF(BG29&lt;=$G9,BE54,"")</f>
        <v/>
      </c>
      <c r="BI51" s="18" t="str">
        <f>IF(BI29&lt;=$G9,BG54,"")</f>
        <v/>
      </c>
      <c r="BK51" s="18" t="str">
        <f>IF(BK29&lt;=$G9,BI54,"")</f>
        <v/>
      </c>
      <c r="BM51" s="18" t="str">
        <f>IF(BM29&lt;=$G9,BK54,"")</f>
        <v/>
      </c>
      <c r="BO51" s="18" t="str">
        <f>IF(BO29&lt;=$G9,BM54,"")</f>
        <v/>
      </c>
    </row>
    <row r="52" spans="1:67" s="4" customFormat="1" ht="12" customHeight="1">
      <c r="B52" s="3">
        <v>35</v>
      </c>
      <c r="C52" s="4" t="s">
        <v>8</v>
      </c>
      <c r="E52" s="10" t="s">
        <v>91</v>
      </c>
      <c r="G52" s="25"/>
      <c r="H52" s="25"/>
      <c r="I52" s="16">
        <f>I42</f>
        <v>-5.6090000005429719</v>
      </c>
      <c r="J52" s="16"/>
      <c r="K52" s="16">
        <f>K42</f>
        <v>1.4276036000089019</v>
      </c>
      <c r="L52" s="16"/>
      <c r="M52" s="16">
        <f>IF(M29&lt;=$G9,M42,"")</f>
        <v>8.3753144715517145</v>
      </c>
      <c r="N52" s="16"/>
      <c r="O52" s="16">
        <f>IF(O29&lt;=$G9,O42,"")</f>
        <v>15.224512835651998</v>
      </c>
      <c r="P52" s="16"/>
      <c r="Q52" s="16">
        <f>IF(Q29&lt;=$G9,Q42,"")</f>
        <v>21.964745652581403</v>
      </c>
      <c r="R52" s="17"/>
      <c r="S52" s="16">
        <f>IF(S29&lt;=$G9,S42,"")</f>
        <v>28.584660979040297</v>
      </c>
      <c r="T52" s="17"/>
      <c r="U52" s="16">
        <f>IF(U29&lt;=$G9,U42,"")</f>
        <v>35.071937411500471</v>
      </c>
      <c r="W52" s="16">
        <f>IF(W29&lt;=$G9,W42,"")</f>
        <v>41.413208258339367</v>
      </c>
      <c r="Y52" s="16" t="str">
        <f>IF(Y29&lt;=$G9,Y42,"")</f>
        <v/>
      </c>
      <c r="AA52" s="16" t="str">
        <f>IF(AA29&lt;=$G9,AA42,"")</f>
        <v/>
      </c>
      <c r="AC52" s="16" t="str">
        <f>IF(AC29&lt;=$G9,AC42,"")</f>
        <v/>
      </c>
      <c r="AE52" s="16" t="str">
        <f>IF(AE29&lt;=$G9,AE42,"")</f>
        <v/>
      </c>
      <c r="AG52" s="16" t="str">
        <f>IF(AG29&lt;=$G9,AG42,"")</f>
        <v/>
      </c>
      <c r="AI52" s="16" t="str">
        <f>IF(AI29&lt;=$G9,AI42,"")</f>
        <v/>
      </c>
      <c r="AK52" s="16" t="str">
        <f>IF(AK29&lt;=$G9,AK42,"")</f>
        <v/>
      </c>
      <c r="AM52" s="16" t="str">
        <f>IF(AM29&lt;=$G9,AM42,"")</f>
        <v/>
      </c>
      <c r="AO52" s="16" t="str">
        <f>IF(AO29&lt;=$G9,AO42,"")</f>
        <v/>
      </c>
      <c r="AQ52" s="16" t="str">
        <f>IF(AQ29&lt;=$G9,AQ42,"")</f>
        <v/>
      </c>
      <c r="AS52" s="16" t="str">
        <f>IF(AS29&lt;=$G9,AS42,"")</f>
        <v/>
      </c>
      <c r="AU52" s="16" t="str">
        <f>IF(AU29&lt;=$G9,AU42,"")</f>
        <v/>
      </c>
      <c r="AW52" s="16" t="str">
        <f>IF(AW29&lt;=$G9,AW42,"")</f>
        <v/>
      </c>
      <c r="AY52" s="16" t="str">
        <f>IF(AY29&lt;=$G9,AY42,"")</f>
        <v/>
      </c>
      <c r="BA52" s="16" t="str">
        <f>IF(BA29&lt;=$G9,BA42,"")</f>
        <v/>
      </c>
      <c r="BC52" s="16" t="str">
        <f>IF(BC29&lt;=$G9,BC42,"")</f>
        <v/>
      </c>
      <c r="BE52" s="16" t="str">
        <f>IF(BE29&lt;=$G9,BE42,"")</f>
        <v/>
      </c>
      <c r="BG52" s="16" t="str">
        <f>IF(BG29&lt;=$G9,BG42,"")</f>
        <v/>
      </c>
      <c r="BI52" s="16" t="str">
        <f>IF(BI29&lt;=$G9,BI42,"")</f>
        <v/>
      </c>
      <c r="BK52" s="16" t="str">
        <f>IF(BK29&lt;=$G9,BK42,"")</f>
        <v/>
      </c>
      <c r="BM52" s="16" t="str">
        <f>IF(BM29&lt;=$G9,BM42,"")</f>
        <v/>
      </c>
      <c r="BO52" s="16" t="str">
        <f>IF(BO29&lt;=$G9,BO42,"")</f>
        <v/>
      </c>
    </row>
    <row r="53" spans="1:67" s="4" customFormat="1" ht="12" customHeight="1">
      <c r="B53" s="3">
        <v>36</v>
      </c>
      <c r="C53" s="4" t="s">
        <v>17</v>
      </c>
      <c r="E53" s="10" t="s">
        <v>98</v>
      </c>
      <c r="G53" s="18">
        <f>-G49</f>
        <v>210.00000000000006</v>
      </c>
      <c r="H53" s="16"/>
      <c r="I53" s="16">
        <f>-I49</f>
        <v>-15.001941795661594</v>
      </c>
      <c r="J53" s="16"/>
      <c r="K53" s="16">
        <f>-K49</f>
        <v>-23.441534030082678</v>
      </c>
      <c r="L53" s="16"/>
      <c r="M53" s="16">
        <f>IF(M29&lt;=$G9,-M49,"")</f>
        <v>-31.887735096084626</v>
      </c>
      <c r="N53" s="16"/>
      <c r="O53" s="16">
        <f>IF(O29&lt;=$G9,-O49,"")</f>
        <v>-40.337426014923253</v>
      </c>
      <c r="P53" s="16"/>
      <c r="Q53" s="16">
        <f>IF(Q29&lt;=$G9,-Q49,"")</f>
        <v>-48.787097056570254</v>
      </c>
      <c r="R53" s="17"/>
      <c r="S53" s="16">
        <f>IF(S29&lt;=$G9,-S49,"")</f>
        <v>-57.232812219132271</v>
      </c>
      <c r="T53" s="17"/>
      <c r="U53" s="16">
        <f>IF(U29&lt;=$G9,-U49,"")</f>
        <v>-65.67017084427593</v>
      </c>
      <c r="W53" s="16">
        <f>IF(W29&lt;=$G9,-W49,"")</f>
        <v>-74.094266151400532</v>
      </c>
      <c r="Y53" s="16" t="str">
        <f>IF(Y29&lt;=$G9,-Y49,"")</f>
        <v/>
      </c>
      <c r="AA53" s="16" t="str">
        <f>IF(AA29&lt;=$G9,-AA49,"")</f>
        <v/>
      </c>
      <c r="AC53" s="16" t="str">
        <f>IF(AC29&lt;=$G9,-AC49,"")</f>
        <v/>
      </c>
      <c r="AE53" s="16" t="str">
        <f>IF(AE29&lt;=$G9,-AE49,"")</f>
        <v/>
      </c>
      <c r="AG53" s="16" t="str">
        <f>IF(AG29&lt;=$G9,-AG49,"")</f>
        <v/>
      </c>
      <c r="AI53" s="16" t="str">
        <f>IF(AI29&lt;=$G9,-AI49,"")</f>
        <v/>
      </c>
      <c r="AK53" s="16" t="str">
        <f>IF(AK29&lt;=$G9,-AK49,"")</f>
        <v/>
      </c>
      <c r="AM53" s="16" t="str">
        <f>IF(AM29&lt;=$G9,-AM49,"")</f>
        <v/>
      </c>
      <c r="AO53" s="16" t="str">
        <f>IF(AO29&lt;=$G9,-AO49,"")</f>
        <v/>
      </c>
      <c r="AQ53" s="16" t="str">
        <f>IF(AQ29&lt;=$G9,-AQ49,"")</f>
        <v/>
      </c>
      <c r="AS53" s="16" t="str">
        <f>IF(AS29&lt;=$G9,-AS49,"")</f>
        <v/>
      </c>
      <c r="AU53" s="16" t="str">
        <f>IF(AU29&lt;=$G9,-AU49,"")</f>
        <v/>
      </c>
      <c r="AW53" s="16" t="str">
        <f>IF(AW29&lt;=$G9,-AW49,"")</f>
        <v/>
      </c>
      <c r="AY53" s="16" t="str">
        <f>IF(AY29&lt;=$G9,-AY49,"")</f>
        <v/>
      </c>
      <c r="BA53" s="16" t="str">
        <f>IF(BA29&lt;=$G9,-BA49,"")</f>
        <v/>
      </c>
      <c r="BC53" s="16" t="str">
        <f>IF(BC29&lt;=$G9,-BC49,"")</f>
        <v/>
      </c>
      <c r="BE53" s="16" t="str">
        <f>IF(BE29&lt;=$G9,-BE49,"")</f>
        <v/>
      </c>
      <c r="BG53" s="16" t="str">
        <f>IF(BG29&lt;=$G9,-BG49,"")</f>
        <v/>
      </c>
      <c r="BI53" s="16" t="str">
        <f>IF(BI29&lt;=$G9,-BI49,"")</f>
        <v/>
      </c>
      <c r="BK53" s="16" t="str">
        <f>IF(BK29&lt;=$G9,-BK49,"")</f>
        <v/>
      </c>
      <c r="BM53" s="16" t="str">
        <f>IF(BM29&lt;=$G9,-BM49,"")</f>
        <v/>
      </c>
      <c r="BO53" s="16" t="str">
        <f>IF(BO29&lt;=$G9,-BO49,"")</f>
        <v/>
      </c>
    </row>
    <row r="54" spans="1:67" s="4" customFormat="1" ht="13.5" customHeight="1" thickBot="1">
      <c r="B54" s="3">
        <v>37</v>
      </c>
      <c r="C54" s="4" t="s">
        <v>12</v>
      </c>
      <c r="E54" s="7" t="s">
        <v>99</v>
      </c>
      <c r="G54" s="24">
        <f>SUM(G51:G53)</f>
        <v>210.00000000000006</v>
      </c>
      <c r="H54" s="16"/>
      <c r="I54" s="24">
        <f>SUM(I51:I53)</f>
        <v>189.38905820379549</v>
      </c>
      <c r="J54" s="16"/>
      <c r="K54" s="24">
        <f>IF(K29&lt;=$G9,ABS(SUM(K51:K53)),"")</f>
        <v>167.37512777372172</v>
      </c>
      <c r="L54" s="16"/>
      <c r="M54" s="24">
        <f>IF(M29&lt;=$G9,ABS(SUM(M51:M53)),"")</f>
        <v>143.86270714918879</v>
      </c>
      <c r="N54" s="16"/>
      <c r="O54" s="24">
        <f>IF(O29&lt;=$G9,ABS(SUM(O51:O53)),"")</f>
        <v>118.74979396991755</v>
      </c>
      <c r="P54" s="16"/>
      <c r="Q54" s="24">
        <f>IF(Q29&lt;=$G9,ABS(SUM(Q51:Q53)),"")</f>
        <v>91.927442565928715</v>
      </c>
      <c r="R54" s="17"/>
      <c r="S54" s="24">
        <f>IF(S29&lt;=$G9,ABS(SUM(S51:S53)),"")</f>
        <v>63.279291325836738</v>
      </c>
      <c r="T54" s="17"/>
      <c r="U54" s="24">
        <f>IF(U29&lt;=$G9,ABS(SUM(U51:U53)),"")</f>
        <v>32.681057893061279</v>
      </c>
      <c r="W54" s="24">
        <f>IF(W29&lt;=$G9,ABS(SUM(W51:W53)),"")</f>
        <v>1.1368683772161603E-13</v>
      </c>
      <c r="Y54" s="24" t="str">
        <f>IF(Y29&lt;=$G9,ABS(SUM(Y51:Y53)),"")</f>
        <v/>
      </c>
      <c r="Z54" s="16"/>
      <c r="AA54" s="24" t="str">
        <f>IF(AA29&lt;=$G9,ABS(SUM(AA51:AA53)),"")</f>
        <v/>
      </c>
      <c r="AB54" s="16"/>
      <c r="AC54" s="24" t="str">
        <f>IF(AC29&lt;=$G9,ABS(SUM(AC51:AC53)),"")</f>
        <v/>
      </c>
      <c r="AD54" s="16"/>
      <c r="AE54" s="24" t="str">
        <f>IF(AE29&lt;=$G9,ABS(SUM(AE51:AE53)),"")</f>
        <v/>
      </c>
      <c r="AF54" s="17"/>
      <c r="AG54" s="24" t="str">
        <f>IF(AG29&lt;=$G9,ABS(SUM(AG51:AG53)),"")</f>
        <v/>
      </c>
      <c r="AH54" s="17"/>
      <c r="AI54" s="24" t="str">
        <f>IF(AI29&lt;=$G9,ABS(SUM(AI51:AI53)),"")</f>
        <v/>
      </c>
      <c r="AK54" s="24" t="str">
        <f>IF(AK29&lt;=$G9,ABS(SUM(AK51:AK53)),"")</f>
        <v/>
      </c>
      <c r="AM54" s="24" t="str">
        <f>IF(AM29&lt;=$G9,ABS(SUM(AM51:AM53)),"")</f>
        <v/>
      </c>
      <c r="AN54" s="16"/>
      <c r="AO54" s="24" t="str">
        <f>IF(AO29&lt;=$G9,ABS(SUM(AO51:AO53)),"")</f>
        <v/>
      </c>
      <c r="AP54" s="16"/>
      <c r="AQ54" s="24" t="str">
        <f>IF(AQ29&lt;=$G9,ABS(SUM(AQ51:AQ53)),"")</f>
        <v/>
      </c>
      <c r="AR54" s="16"/>
      <c r="AS54" s="24" t="str">
        <f>IF(AS29&lt;=$G9,ABS(SUM(AS51:AS53)),"")</f>
        <v/>
      </c>
      <c r="AT54" s="17"/>
      <c r="AU54" s="24" t="str">
        <f>IF(AU29&lt;=$G9,ABS(SUM(AU51:AU53)),"")</f>
        <v/>
      </c>
      <c r="AV54" s="17"/>
      <c r="AW54" s="24" t="str">
        <f>IF(AW29&lt;=$G9,ABS(SUM(AW51:AW53)),"")</f>
        <v/>
      </c>
      <c r="AY54" s="24" t="str">
        <f>IF(AY29&lt;=$G9,ABS(SUM(AY51:AY53)),"")</f>
        <v/>
      </c>
      <c r="BA54" s="24" t="str">
        <f>IF(BA29&lt;=$G9,ABS(SUM(BA51:BA53)),"")</f>
        <v/>
      </c>
      <c r="BB54" s="16"/>
      <c r="BC54" s="24" t="str">
        <f>IF(BC29&lt;=$G9,ABS(SUM(BC51:BC53)),"")</f>
        <v/>
      </c>
      <c r="BD54" s="16"/>
      <c r="BE54" s="24" t="str">
        <f>IF(BE29&lt;=$G9,ABS(SUM(BE51:BE53)),"")</f>
        <v/>
      </c>
      <c r="BF54" s="16"/>
      <c r="BG54" s="24" t="str">
        <f>IF(BG29&lt;=$G9,ABS(SUM(BG51:BG53)),"")</f>
        <v/>
      </c>
      <c r="BH54" s="17"/>
      <c r="BI54" s="24" t="str">
        <f>IF(BI29&lt;=$G9,ABS(SUM(BI51:BI53)),"")</f>
        <v/>
      </c>
      <c r="BJ54" s="17"/>
      <c r="BK54" s="24" t="str">
        <f>IF(BK29&lt;=$G9,ABS(SUM(BK51:BK53)),"")</f>
        <v/>
      </c>
      <c r="BM54" s="24" t="str">
        <f>IF(BM29&lt;=$G9,ABS(SUM(BM51:BM53)),"")</f>
        <v/>
      </c>
      <c r="BO54" s="24" t="str">
        <f>IF(BO29&lt;=$G9,ABS(SUM(BO51:BO53)),"")</f>
        <v/>
      </c>
    </row>
    <row r="55" spans="1:67" ht="9" customHeight="1" thickTop="1">
      <c r="K55" s="60"/>
      <c r="M55" s="60"/>
      <c r="O55" s="60"/>
      <c r="Q55" s="60"/>
      <c r="S55" s="60"/>
      <c r="U55" s="60"/>
      <c r="W55" s="60"/>
      <c r="Y55" s="60"/>
      <c r="AA55" s="60"/>
      <c r="AC55" s="60"/>
      <c r="AE55" s="60"/>
      <c r="AG55" s="60"/>
      <c r="AI55" s="60"/>
      <c r="AK55" s="60"/>
      <c r="AM55" s="60"/>
      <c r="AO55" s="60"/>
      <c r="AQ55" s="60"/>
      <c r="AS55" s="60"/>
      <c r="AU55" s="60"/>
      <c r="AW55" s="60"/>
      <c r="AY55" s="60"/>
      <c r="BA55" s="60"/>
      <c r="BC55" s="60"/>
      <c r="BE55" s="60"/>
      <c r="BG55" s="60"/>
      <c r="BI55" s="60"/>
      <c r="BK55" s="60"/>
      <c r="BM55" s="60"/>
      <c r="BO55" s="60"/>
    </row>
    <row r="56" spans="1:67" s="4" customFormat="1" ht="12" customHeight="1" thickBot="1">
      <c r="B56" s="3">
        <v>38</v>
      </c>
      <c r="C56" s="86" t="s">
        <v>60</v>
      </c>
      <c r="E56" s="7" t="s">
        <v>100</v>
      </c>
      <c r="G56" s="39">
        <f>G54/G35</f>
        <v>0.3000000000000001</v>
      </c>
      <c r="H56" s="23"/>
      <c r="I56" s="39">
        <f>I54/I35</f>
        <v>0.3000000000000001</v>
      </c>
      <c r="J56" s="23"/>
      <c r="K56" s="39">
        <f>IF(K29&lt;=$G9,IF(K29=$G9,"n/a",I54/I35),"")</f>
        <v>0.3000000000000001</v>
      </c>
      <c r="L56" s="23"/>
      <c r="M56" s="39">
        <f>IF(M29&lt;=$G9,IF(M29=$G9,"n/a",K54/K35),"")</f>
        <v>0.3000000000000001</v>
      </c>
      <c r="N56" s="23"/>
      <c r="O56" s="39">
        <f>IF(O29&lt;=$G9,IF(O29=$G9,"n/a",M54/M35),"")</f>
        <v>0.30000000000000004</v>
      </c>
      <c r="P56" s="40"/>
      <c r="Q56" s="39">
        <f>IF(Q29&lt;=$G9,IF(Q29=$G9,"n/a",O54/O35),"")</f>
        <v>0.3000000000000001</v>
      </c>
      <c r="R56" s="41"/>
      <c r="S56" s="39">
        <f>IF(S29&lt;=$G9,IF(S29=$G9,"n/a",Q54/Q35),"")</f>
        <v>0.30000000000000016</v>
      </c>
      <c r="T56" s="17"/>
      <c r="U56" s="39">
        <f>IF(U29&lt;=$G9,IF(U29=$G9,"n/a",S54/S35),"")</f>
        <v>0.30000000000000021</v>
      </c>
      <c r="W56" s="39" t="str">
        <f>IF(W29&lt;=$G9,IF(W29=$G9,"n/a",U54/U35),"")</f>
        <v>n/a</v>
      </c>
      <c r="Y56" s="39" t="str">
        <f>IF(Y29&lt;=$G9,IF(Y29=$G9,"n/a",W54/W35),"")</f>
        <v/>
      </c>
      <c r="AA56" s="39" t="str">
        <f>IF(AA29&lt;=$G9,IF(AA29=$G9,"n/a",Y54/Y35),"")</f>
        <v/>
      </c>
      <c r="AC56" s="39" t="str">
        <f>IF(AC29&lt;=$G9,IF(AC29=$G9,"n/a",AA54/AA35),"")</f>
        <v/>
      </c>
      <c r="AE56" s="39" t="str">
        <f>IF(AE29&lt;=$G9,IF(AE29=$G9,"n/a",AC54/AC35),"")</f>
        <v/>
      </c>
      <c r="AG56" s="39" t="str">
        <f>IF(AG29&lt;=$G9,IF(AG29=$G9,"n/a",AE54/AE35),"")</f>
        <v/>
      </c>
      <c r="AI56" s="39" t="str">
        <f>IF(AI29&lt;=$G9,IF(AI29=$G9,"n/a",AG54/AG35),"")</f>
        <v/>
      </c>
      <c r="AK56" s="39" t="str">
        <f>IF(AK29&lt;=$G9,IF(AK29=$G9,"n/a",AI54/AI35),"")</f>
        <v/>
      </c>
      <c r="AM56" s="39" t="str">
        <f>IF(AM29&lt;=$G9,IF(AM29=$G9,"n/a",AK54/AK35),"")</f>
        <v/>
      </c>
      <c r="AO56" s="39" t="str">
        <f>IF(AO29&lt;=$G9,IF(AO29=$G9,"n/a",AM54/AM35),"")</f>
        <v/>
      </c>
      <c r="AQ56" s="39" t="str">
        <f>IF(AQ29&lt;=$G9,IF(AQ29=$G9,"n/a",AO54/AO35),"")</f>
        <v/>
      </c>
      <c r="AS56" s="39" t="str">
        <f>IF(AS29&lt;=$G9,IF(AS29=$G9,"n/a",AQ54/AQ35),"")</f>
        <v/>
      </c>
      <c r="AU56" s="39" t="str">
        <f>IF(AU29&lt;=$G9,IF(AU29=$G9,"n/a",AS54/AS35),"")</f>
        <v/>
      </c>
      <c r="AW56" s="39" t="str">
        <f>IF(AW29&lt;=$G9,IF(AW29=$G9,"n/a",AU54/AU35),"")</f>
        <v/>
      </c>
      <c r="AY56" s="39" t="str">
        <f>IF(AY29&lt;=$G9,IF(AY29=$G9,"n/a",AW54/AW35),"")</f>
        <v/>
      </c>
      <c r="BA56" s="39" t="str">
        <f>IF(BA29&lt;=$G9,IF(BA29=$G9,"n/a",AY54/AY35),"")</f>
        <v/>
      </c>
      <c r="BC56" s="39" t="str">
        <f>IF(BC29&lt;=$G9,IF(BC29=$G9,"n/a",BA54/BA35),"")</f>
        <v/>
      </c>
      <c r="BE56" s="39" t="str">
        <f>IF(BE29&lt;=$G9,IF(BE29=$G9,"n/a",BC54/BC35),"")</f>
        <v/>
      </c>
      <c r="BG56" s="39" t="str">
        <f>IF(BG29&lt;=$G9,IF(BG29=$G9,"n/a",BE54/BE35),"")</f>
        <v/>
      </c>
      <c r="BI56" s="39" t="str">
        <f>IF(BI29&lt;=$G9,IF(BI29=$G9,"n/a",BG54/BG35),"")</f>
        <v/>
      </c>
      <c r="BK56" s="39" t="str">
        <f>IF(BK29&lt;=$G9,IF(BK29=$G9,"n/a",BI54/BI35),"")</f>
        <v/>
      </c>
      <c r="BM56" s="39" t="str">
        <f>IF(BM29&lt;=$G9,IF(BM29=$G9,"n/a",BK54/BK35),"")</f>
        <v/>
      </c>
      <c r="BO56" s="39" t="str">
        <f>IF(BO29&lt;=$G9,IF(BO29=$G9,"n/a",BM54/BM35),"")</f>
        <v/>
      </c>
    </row>
    <row r="57" spans="1:67" s="4" customFormat="1" ht="2.25" customHeight="1" thickTop="1">
      <c r="B57" s="3"/>
      <c r="C57" s="62"/>
      <c r="E57" s="7"/>
      <c r="G57" s="40"/>
      <c r="H57" s="23"/>
      <c r="I57" s="40"/>
      <c r="J57" s="23"/>
      <c r="K57" s="40"/>
      <c r="L57" s="23"/>
      <c r="M57" s="40"/>
      <c r="N57" s="23"/>
      <c r="O57" s="40"/>
      <c r="P57" s="40"/>
      <c r="Q57" s="40"/>
      <c r="R57" s="41"/>
      <c r="S57" s="40"/>
      <c r="T57" s="17"/>
      <c r="U57" s="40"/>
      <c r="W57" s="40"/>
      <c r="Y57" s="40"/>
      <c r="AA57" s="40"/>
      <c r="AC57" s="40"/>
      <c r="AE57" s="40"/>
      <c r="AG57" s="40"/>
      <c r="AI57" s="40"/>
      <c r="AK57" s="40"/>
      <c r="AM57" s="40"/>
      <c r="AO57" s="40"/>
      <c r="AQ57" s="40"/>
      <c r="AS57" s="40"/>
      <c r="AU57" s="40"/>
      <c r="AW57" s="40"/>
      <c r="AY57" s="40"/>
      <c r="BA57" s="40"/>
      <c r="BC57" s="40"/>
      <c r="BE57" s="40"/>
      <c r="BG57" s="40"/>
      <c r="BI57" s="40"/>
      <c r="BK57" s="40"/>
      <c r="BM57" s="40"/>
      <c r="BO57" s="40"/>
    </row>
    <row r="58" spans="1:67" s="4" customFormat="1" ht="21.75" customHeight="1">
      <c r="A58" s="65" t="s">
        <v>157</v>
      </c>
      <c r="B58" s="3"/>
      <c r="E58" s="7"/>
      <c r="G58" s="40"/>
      <c r="H58" s="23"/>
      <c r="I58" s="40"/>
      <c r="J58" s="23"/>
      <c r="K58" s="40"/>
      <c r="L58" s="23"/>
      <c r="M58" s="40"/>
      <c r="N58" s="23"/>
      <c r="O58" s="40"/>
      <c r="P58" s="40"/>
      <c r="Q58" s="40"/>
      <c r="R58" s="41"/>
      <c r="S58" s="40"/>
      <c r="T58" s="17"/>
      <c r="U58" s="40"/>
      <c r="W58" s="40"/>
      <c r="Y58" s="40"/>
      <c r="AA58" s="40"/>
      <c r="AC58" s="40"/>
      <c r="AE58" s="40"/>
      <c r="AG58" s="40"/>
      <c r="AI58" s="40"/>
      <c r="AK58" s="40"/>
      <c r="AM58" s="40"/>
      <c r="AO58" s="40"/>
      <c r="AQ58" s="40"/>
      <c r="AS58" s="40"/>
      <c r="AU58" s="40"/>
      <c r="AW58" s="40"/>
      <c r="AY58" s="40"/>
      <c r="BA58" s="40"/>
      <c r="BC58" s="40"/>
      <c r="BE58" s="40"/>
      <c r="BG58" s="40"/>
      <c r="BI58" s="40"/>
      <c r="BK58" s="40"/>
      <c r="BM58" s="40"/>
    </row>
    <row r="59" spans="1:67" s="4" customFormat="1" ht="3" customHeight="1">
      <c r="A59" s="65"/>
      <c r="B59" s="3"/>
      <c r="E59" s="7"/>
      <c r="G59" s="40"/>
      <c r="H59" s="23"/>
      <c r="I59" s="40"/>
      <c r="J59" s="23"/>
      <c r="K59" s="40"/>
      <c r="L59" s="23"/>
      <c r="M59" s="40"/>
      <c r="N59" s="23"/>
      <c r="O59" s="40"/>
      <c r="P59" s="40"/>
      <c r="Q59" s="40"/>
      <c r="R59" s="41"/>
      <c r="S59" s="40"/>
      <c r="T59" s="17"/>
      <c r="U59" s="40"/>
      <c r="W59" s="40"/>
      <c r="Y59" s="40"/>
      <c r="AA59" s="40"/>
      <c r="AC59" s="40"/>
      <c r="AE59" s="40"/>
      <c r="AG59" s="40"/>
      <c r="AI59" s="40"/>
      <c r="AK59" s="40"/>
      <c r="AM59" s="40"/>
      <c r="AO59" s="40"/>
      <c r="AQ59" s="40"/>
      <c r="AS59" s="40"/>
      <c r="AU59" s="40"/>
      <c r="AW59" s="40"/>
      <c r="AY59" s="40"/>
      <c r="BA59" s="40"/>
      <c r="BC59" s="40"/>
      <c r="BE59" s="40"/>
      <c r="BG59" s="40"/>
      <c r="BI59" s="40"/>
      <c r="BK59" s="40"/>
      <c r="BM59" s="40"/>
    </row>
    <row r="60" spans="1:67" s="4" customFormat="1" ht="12" customHeight="1">
      <c r="A60" s="61" t="s">
        <v>130</v>
      </c>
      <c r="B60" s="3"/>
      <c r="E60" s="7"/>
      <c r="G60" s="40"/>
      <c r="H60" s="23"/>
      <c r="I60" s="40"/>
      <c r="J60" s="23"/>
      <c r="K60" s="40"/>
      <c r="L60" s="23"/>
      <c r="M60" s="40"/>
      <c r="N60" s="23"/>
      <c r="O60" s="40"/>
      <c r="P60" s="40"/>
      <c r="Q60" s="40"/>
      <c r="R60" s="41"/>
      <c r="S60" s="40"/>
      <c r="T60" s="17"/>
      <c r="U60" s="40"/>
      <c r="W60" s="40"/>
      <c r="Y60" s="40"/>
      <c r="AA60" s="40"/>
      <c r="AC60" s="40"/>
      <c r="AE60" s="40"/>
      <c r="AG60" s="40"/>
      <c r="AI60" s="40"/>
      <c r="AK60" s="40"/>
      <c r="AM60" s="40"/>
      <c r="AO60" s="40"/>
      <c r="AQ60" s="40"/>
      <c r="AS60" s="40"/>
      <c r="AU60" s="40"/>
      <c r="AW60" s="40"/>
      <c r="AY60" s="40"/>
      <c r="BA60" s="40"/>
      <c r="BC60" s="40"/>
      <c r="BE60" s="40"/>
      <c r="BG60" s="40"/>
      <c r="BI60" s="40"/>
      <c r="BK60" s="40"/>
      <c r="BM60" s="40"/>
    </row>
    <row r="61" spans="1:67" s="4" customFormat="1" ht="12" customHeight="1">
      <c r="A61" s="61" t="s">
        <v>175</v>
      </c>
      <c r="B61" s="3"/>
      <c r="E61" s="7"/>
      <c r="G61" s="40"/>
      <c r="H61" s="23"/>
      <c r="I61" s="40"/>
      <c r="J61" s="23"/>
      <c r="K61" s="40"/>
      <c r="L61" s="23"/>
      <c r="M61" s="40"/>
      <c r="N61" s="23"/>
      <c r="O61" s="40"/>
      <c r="P61" s="40"/>
      <c r="Q61" s="40"/>
      <c r="R61" s="41"/>
      <c r="S61" s="40"/>
      <c r="T61" s="17"/>
      <c r="U61" s="40"/>
      <c r="W61" s="40"/>
      <c r="Y61" s="40"/>
      <c r="AA61" s="40"/>
      <c r="AC61" s="40"/>
      <c r="AE61" s="40"/>
      <c r="AG61" s="40"/>
      <c r="AI61" s="40"/>
      <c r="AK61" s="40"/>
      <c r="AM61" s="40"/>
      <c r="AO61" s="40"/>
      <c r="AQ61" s="40"/>
      <c r="AS61" s="40"/>
      <c r="AU61" s="40"/>
      <c r="AW61" s="40"/>
      <c r="AY61" s="40"/>
      <c r="BA61" s="40"/>
      <c r="BC61" s="40"/>
      <c r="BE61" s="40"/>
      <c r="BG61" s="40"/>
      <c r="BI61" s="40"/>
      <c r="BK61" s="40"/>
      <c r="BM61" s="40"/>
    </row>
    <row r="62" spans="1:67" s="4" customFormat="1" ht="12" customHeight="1">
      <c r="A62" s="61" t="s">
        <v>59</v>
      </c>
      <c r="B62" s="3"/>
      <c r="E62" s="7"/>
      <c r="G62" s="40"/>
      <c r="H62" s="23"/>
      <c r="I62" s="40"/>
      <c r="J62" s="23"/>
      <c r="K62" s="40"/>
      <c r="L62" s="23"/>
      <c r="M62" s="40"/>
      <c r="N62" s="23"/>
      <c r="O62" s="40"/>
      <c r="P62" s="40"/>
      <c r="Q62" s="40"/>
      <c r="R62" s="41"/>
      <c r="S62" s="40"/>
      <c r="T62" s="17"/>
      <c r="U62" s="40"/>
      <c r="W62" s="40"/>
      <c r="Y62" s="40"/>
      <c r="AA62" s="40"/>
      <c r="AC62" s="40"/>
      <c r="AE62" s="40"/>
      <c r="AG62" s="40"/>
      <c r="AI62" s="40"/>
      <c r="AK62" s="40"/>
      <c r="AM62" s="40"/>
      <c r="AO62" s="40"/>
      <c r="AQ62" s="40"/>
      <c r="AS62" s="40"/>
      <c r="AU62" s="40"/>
      <c r="AW62" s="40"/>
      <c r="AY62" s="40"/>
      <c r="BA62" s="40"/>
      <c r="BC62" s="40"/>
      <c r="BE62" s="40"/>
      <c r="BG62" s="40"/>
      <c r="BI62" s="40"/>
      <c r="BK62" s="40"/>
      <c r="BM62" s="40"/>
    </row>
    <row r="63" spans="1:67" s="4" customFormat="1" ht="12" customHeight="1">
      <c r="A63" s="53" t="s">
        <v>76</v>
      </c>
      <c r="B63" s="3"/>
      <c r="E63" s="7"/>
      <c r="G63" s="40"/>
      <c r="H63" s="23"/>
      <c r="I63" s="40"/>
      <c r="J63" s="23"/>
      <c r="K63" s="40"/>
      <c r="L63" s="23"/>
      <c r="M63" s="40"/>
      <c r="N63" s="23"/>
      <c r="O63" s="40"/>
      <c r="P63" s="40"/>
      <c r="Q63" s="40"/>
      <c r="R63" s="41"/>
      <c r="S63" s="40"/>
      <c r="T63" s="17"/>
      <c r="U63" s="40"/>
      <c r="W63" s="40"/>
      <c r="Y63" s="40"/>
      <c r="AA63" s="40"/>
      <c r="AC63" s="40"/>
      <c r="AE63" s="40"/>
      <c r="AG63" s="40"/>
      <c r="AI63" s="40"/>
      <c r="AK63" s="40"/>
      <c r="AM63" s="40"/>
      <c r="AO63" s="40"/>
      <c r="AQ63" s="40"/>
      <c r="AS63" s="40"/>
      <c r="AU63" s="40"/>
      <c r="AW63" s="40"/>
      <c r="AY63" s="40"/>
      <c r="BA63" s="40"/>
      <c r="BC63" s="40"/>
      <c r="BE63" s="40"/>
      <c r="BG63" s="40"/>
      <c r="BI63" s="40"/>
      <c r="BK63" s="40"/>
      <c r="BM63" s="40"/>
    </row>
    <row r="64" spans="1:67" s="4" customFormat="1" ht="12" customHeight="1">
      <c r="A64" s="61" t="s">
        <v>168</v>
      </c>
      <c r="B64" s="3"/>
      <c r="E64" s="7"/>
      <c r="G64" s="40"/>
      <c r="H64" s="23"/>
      <c r="I64" s="40"/>
      <c r="J64" s="23"/>
      <c r="K64" s="40"/>
      <c r="L64" s="23"/>
      <c r="M64" s="40"/>
      <c r="N64" s="23"/>
      <c r="O64" s="40"/>
      <c r="P64" s="40"/>
      <c r="Q64" s="40"/>
      <c r="R64" s="41"/>
      <c r="S64" s="40"/>
      <c r="T64" s="17"/>
      <c r="U64" s="40"/>
      <c r="W64" s="40"/>
      <c r="Y64" s="40"/>
      <c r="AA64" s="40"/>
      <c r="AC64" s="40"/>
      <c r="AE64" s="40"/>
      <c r="AG64" s="40"/>
      <c r="AI64" s="40"/>
      <c r="AK64" s="40"/>
      <c r="AM64" s="40"/>
      <c r="AO64" s="40"/>
      <c r="AQ64" s="40"/>
      <c r="AS64" s="40"/>
      <c r="AU64" s="40"/>
      <c r="AW64" s="40"/>
      <c r="AY64" s="40"/>
      <c r="BA64" s="40"/>
      <c r="BC64" s="40"/>
      <c r="BE64" s="40"/>
      <c r="BG64" s="40"/>
      <c r="BI64" s="40"/>
      <c r="BK64" s="40"/>
      <c r="BM64" s="40"/>
    </row>
    <row r="65" spans="1:65" s="4" customFormat="1" ht="12" customHeight="1">
      <c r="A65" s="61" t="s">
        <v>77</v>
      </c>
      <c r="B65" s="3"/>
      <c r="E65" s="7"/>
      <c r="G65" s="40"/>
      <c r="H65" s="23"/>
      <c r="I65" s="40"/>
      <c r="J65" s="23"/>
      <c r="K65" s="40"/>
      <c r="L65" s="23"/>
      <c r="M65" s="40"/>
      <c r="N65" s="23"/>
      <c r="O65" s="40"/>
      <c r="P65" s="40"/>
      <c r="Q65" s="40"/>
      <c r="R65" s="41"/>
      <c r="S65" s="40"/>
      <c r="T65" s="17"/>
      <c r="U65" s="40"/>
      <c r="W65" s="82"/>
      <c r="Y65" s="40"/>
      <c r="AA65" s="40"/>
      <c r="AC65" s="40"/>
      <c r="AE65" s="40"/>
      <c r="AG65" s="40"/>
      <c r="AI65" s="40"/>
      <c r="AK65" s="40"/>
      <c r="AM65" s="40"/>
      <c r="AO65" s="40"/>
      <c r="AQ65" s="40"/>
      <c r="AS65" s="40"/>
      <c r="AU65" s="40"/>
      <c r="AW65" s="40"/>
      <c r="AY65" s="40"/>
      <c r="BA65" s="40"/>
      <c r="BC65" s="40"/>
      <c r="BE65" s="40"/>
      <c r="BG65" s="40"/>
      <c r="BI65" s="40"/>
      <c r="BK65" s="40"/>
      <c r="BM65" s="40"/>
    </row>
    <row r="67" spans="1:65">
      <c r="B67" s="108" t="s">
        <v>133</v>
      </c>
    </row>
  </sheetData>
  <pageMargins left="0.5" right="0.5" top="0.5" bottom="0.5" header="0.3" footer="0.3"/>
  <pageSetup orientation="portrait" r:id="rId1"/>
  <headerFooter>
    <oddFooter>&amp;LCopyright © 2025 Full Picture Investment LLC patent pending</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(#1) Peer Inside Any Multiple</vt:lpstr>
      <vt:lpstr>(#2) Build a Custom Multiple</vt:lpstr>
      <vt:lpstr>(#3) Calc Multiple Growth Rate</vt:lpstr>
      <vt:lpstr>(#4) Determine an EBITDA Amount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2025-03-28T19:33:56Z</dcterms:created>
  <dcterms:modified xsi:type="dcterms:W3CDTF">2025-04-14T18:04:32Z</dcterms:modified>
</cp:coreProperties>
</file>